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670" windowHeight="2850" activeTab="3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>
    <definedName name="_xlnm.Print_Area" localSheetId="0">'ConsolBalanceSheet'!$A$1:$H$58</definedName>
    <definedName name="_xlnm.Print_Area" localSheetId="3">'ConsolCashFlow'!$A$1:$J$59</definedName>
    <definedName name="_xlnm.Print_Area" localSheetId="2">'ConsolEquity'!$A$1:$P$85</definedName>
    <definedName name="_xlnm.Print_Area" localSheetId="1">'ConsolIncStatement'!$A$1:$I$62</definedName>
  </definedNames>
  <calcPr fullCalcOnLoad="1"/>
</workbook>
</file>

<file path=xl/sharedStrings.xml><?xml version="1.0" encoding="utf-8"?>
<sst xmlns="http://schemas.openxmlformats.org/spreadsheetml/2006/main" count="245" uniqueCount="170">
  <si>
    <t>RM'000</t>
  </si>
  <si>
    <t>Property, plant and equipment</t>
  </si>
  <si>
    <t>Investment in associated companies</t>
  </si>
  <si>
    <t>Other investments</t>
  </si>
  <si>
    <t>Intangible asset</t>
  </si>
  <si>
    <t>Inventories</t>
  </si>
  <si>
    <t>Trade receivables</t>
  </si>
  <si>
    <t>Other receivables</t>
  </si>
  <si>
    <t>Cash and short term investments</t>
  </si>
  <si>
    <t>Short term borrowings</t>
  </si>
  <si>
    <t>Trade payables</t>
  </si>
  <si>
    <t>Other payables</t>
  </si>
  <si>
    <t>Dividend payable</t>
  </si>
  <si>
    <t>Share capital</t>
  </si>
  <si>
    <t>Reserves</t>
  </si>
  <si>
    <t>Deferred taxation</t>
  </si>
  <si>
    <t>Non-current liabilities</t>
  </si>
  <si>
    <t xml:space="preserve"> </t>
  </si>
  <si>
    <t>Revenue</t>
  </si>
  <si>
    <t>Earnings / (Loss) per share (sen)</t>
  </si>
  <si>
    <t>Cost of sales</t>
  </si>
  <si>
    <t>Gross profit</t>
  </si>
  <si>
    <t>Distribution cost</t>
  </si>
  <si>
    <t>Administrative cost</t>
  </si>
  <si>
    <t>Finance cost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</si>
  <si>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</si>
  <si>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</si>
  <si>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</si>
  <si>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</si>
  <si>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</si>
  <si>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</si>
  <si>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</si>
  <si>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</si>
  <si>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</si>
  <si>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</si>
  <si>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</si>
  <si>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</si>
  <si>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</si>
  <si>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</si>
  <si>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</si>
  <si>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</si>
  <si>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</si>
  <si>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</si>
  <si>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</si>
  <si>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</si>
  <si>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</si>
  <si>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</si>
  <si>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</si>
  <si>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</si>
  <si>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</si>
  <si>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</si>
  <si>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</si>
  <si>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</si>
  <si>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>Revaluation</t>
  </si>
  <si>
    <t xml:space="preserve">Translation </t>
  </si>
  <si>
    <t>Capital</t>
  </si>
  <si>
    <t>Dividends</t>
  </si>
  <si>
    <t>FINANCIAL</t>
  </si>
  <si>
    <t>YEAR END</t>
  </si>
  <si>
    <t>(UNAUDITED)</t>
  </si>
  <si>
    <t>OF CURRENT</t>
  </si>
  <si>
    <t xml:space="preserve">AS AT </t>
  </si>
  <si>
    <t>END</t>
  </si>
  <si>
    <t>Condensed Consolidated Statement of Changes in Equity</t>
  </si>
  <si>
    <t>Shares buyback</t>
  </si>
  <si>
    <t>Tax refundable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</si>
  <si>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</si>
  <si>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</si>
  <si>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</si>
  <si>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</si>
  <si>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Note A: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</si>
  <si>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</si>
  <si>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</si>
  <si>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</si>
  <si>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</si>
  <si>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</si>
  <si>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</si>
  <si>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</si>
  <si>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</si>
  <si>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</si>
  <si>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</si>
  <si>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</si>
  <si>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>Tax Payable</t>
  </si>
  <si>
    <t>As At</t>
  </si>
  <si>
    <t>Property development costs</t>
  </si>
  <si>
    <t>Total equity</t>
  </si>
  <si>
    <t>Other income</t>
  </si>
  <si>
    <t>Other expenses</t>
  </si>
  <si>
    <t>Profit before tax</t>
  </si>
  <si>
    <t>Investment Properties</t>
  </si>
  <si>
    <t>Income tax expense</t>
  </si>
  <si>
    <t xml:space="preserve"> attributable to equity holders of the parent:</t>
  </si>
  <si>
    <t>ASSETS</t>
  </si>
  <si>
    <t>TOTAL ASSETS</t>
  </si>
  <si>
    <t>EQUITY  AND LIABILITIES</t>
  </si>
  <si>
    <t>Current assets</t>
  </si>
  <si>
    <t>Non-current assets</t>
  </si>
  <si>
    <t>Current liabilities</t>
  </si>
  <si>
    <t>Total liabilities</t>
  </si>
  <si>
    <t>TOTAL EQUITY AND LIABILITIES</t>
  </si>
  <si>
    <t>Share of profits/(loss) of associates</t>
  </si>
  <si>
    <t>Land held for property development</t>
  </si>
  <si>
    <t xml:space="preserve">  Repayment of bank borrowings</t>
  </si>
  <si>
    <t>Cash &amp; cash equivalents comprise :</t>
  </si>
  <si>
    <t xml:space="preserve">  Cash &amp; short term investments</t>
  </si>
  <si>
    <t xml:space="preserve">  Bank overdrafts</t>
  </si>
  <si>
    <t>Prepaid land lease payments</t>
  </si>
  <si>
    <t>&lt; ----Distributable------ &gt;</t>
  </si>
  <si>
    <t xml:space="preserve">CASH AND CASH EQUIVALENTS AT END OF QUARTER (Note A) </t>
  </si>
  <si>
    <t>(AUDITED)</t>
  </si>
  <si>
    <t>31/12/09</t>
  </si>
  <si>
    <t>At 01/01/2009</t>
  </si>
  <si>
    <t>Total comprehensive income</t>
  </si>
  <si>
    <t xml:space="preserve">At 01/01/2010, as previously stated </t>
  </si>
  <si>
    <t>Effects of adopting FRS 139</t>
  </si>
  <si>
    <t xml:space="preserve"> &lt; --------------------- Non-Distributable -------------------------- &gt;</t>
  </si>
  <si>
    <t>Fair Value</t>
  </si>
  <si>
    <t>Reserve</t>
  </si>
  <si>
    <t xml:space="preserve">At 01/01/2010, as restated </t>
  </si>
  <si>
    <t>Total comprehensive income for the period</t>
  </si>
  <si>
    <t>Condensed Consolidated Statement of Financial Position</t>
  </si>
  <si>
    <t>The Condensed Consolidated Statement of Financial Position should be read in conjunction</t>
  </si>
  <si>
    <t xml:space="preserve"> with the Audited Financial Statements for the year ended 31 December 2009 </t>
  </si>
  <si>
    <t>Condensed Consolidated Satement of Comprehensive Income</t>
  </si>
  <si>
    <t>Other Comprehensive Income:</t>
  </si>
  <si>
    <t xml:space="preserve"> Exchange differences on translation of</t>
  </si>
  <si>
    <t xml:space="preserve">   foreign operations</t>
  </si>
  <si>
    <t>Other Comprehensive Income for the period</t>
  </si>
  <si>
    <t>Total Comprehensive Income for the period</t>
  </si>
  <si>
    <t>Profit attributable to:</t>
  </si>
  <si>
    <t>Total Comprehensive Income attributable to:</t>
  </si>
  <si>
    <t xml:space="preserve"> Net gain on available-for-sale investments</t>
  </si>
  <si>
    <t xml:space="preserve"> Gains on available-for-sale investments </t>
  </si>
  <si>
    <t>Non-controlling interest</t>
  </si>
  <si>
    <t>Non-controlling</t>
  </si>
  <si>
    <t>Interest</t>
  </si>
  <si>
    <t xml:space="preserve">with the Audited Financial Statements for the year ended 31 December 2009 </t>
  </si>
  <si>
    <t xml:space="preserve">with the Audited Financial Statements for the year ended 31 December 2008 </t>
  </si>
  <si>
    <t xml:space="preserve">The Condensed Consolidated Statement of Comprehensive Income should be read in conjunction with the </t>
  </si>
  <si>
    <t xml:space="preserve">Audited Financial Statements for the year ended 31 December 2009 </t>
  </si>
  <si>
    <t xml:space="preserve">Condensed Consolidated Statement of Cash Flows </t>
  </si>
  <si>
    <t xml:space="preserve">  Owners of the parent</t>
  </si>
  <si>
    <t xml:space="preserve">  Non-controlling interest</t>
  </si>
  <si>
    <t xml:space="preserve">  Basic</t>
  </si>
  <si>
    <t xml:space="preserve">  Fully diluted</t>
  </si>
  <si>
    <t>Derivative financial assets</t>
  </si>
  <si>
    <t>-</t>
  </si>
  <si>
    <t xml:space="preserve">The Condensed Consolidated Statement of Cash Flows should be read in conjunction </t>
  </si>
  <si>
    <t xml:space="preserve"> Transfer to profit &amp; loss upon disposal</t>
  </si>
  <si>
    <t xml:space="preserve"> &lt; -------------- Non-Distributable -------------------- &gt;</t>
  </si>
  <si>
    <t>Capital reserve in a foreign subsidiary</t>
  </si>
  <si>
    <t>transferred to retained profits</t>
  </si>
  <si>
    <t>Conversion of golf membership to shares</t>
  </si>
  <si>
    <t xml:space="preserve"> in subsidiary</t>
  </si>
  <si>
    <t>&lt; ------------------------------------  Attributable to owners of the parent ------------------------------------- &gt;</t>
  </si>
  <si>
    <t>Profit net of tax</t>
  </si>
  <si>
    <t>Equity attributable to owners of the parent</t>
  </si>
  <si>
    <t>&lt; ---------------------------  Attributable to Owners of the parent ----------------------------- &gt;</t>
  </si>
  <si>
    <t>Interim Financial Report For The Fourth Quarter</t>
  </si>
  <si>
    <t>As at 31 December 2010</t>
  </si>
  <si>
    <t>31/12/2009</t>
  </si>
  <si>
    <t xml:space="preserve">  Treasury shares purchased</t>
  </si>
  <si>
    <t>As at 31 December 2009</t>
  </si>
  <si>
    <t xml:space="preserve">Balance at 31/12/2009 </t>
  </si>
  <si>
    <t>31/12/10</t>
  </si>
  <si>
    <t>Shares issuance by a subsidiary</t>
  </si>
  <si>
    <t>31/12/2010</t>
  </si>
  <si>
    <t xml:space="preserve">  Proceeds from issue of shares to minority share holders</t>
  </si>
  <si>
    <t xml:space="preserve">  Capital repayment from an associate</t>
  </si>
  <si>
    <t>Balance at 31/12/2010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</si>
</sst>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  <numFmt numFmtId="200" formatCode="0.00_);\(0.00\)"/>
  </numFmts>
  <fonts count="2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1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43" fontId="1" fillId="0" borderId="0" xfId="15" applyFont="1" applyFill="1" applyAlignment="1">
      <alignment/>
    </xf>
    <xf numFmtId="0" fontId="1" fillId="0" borderId="0" xfId="0" applyFont="1" applyAlignment="1">
      <alignment/>
    </xf>
    <xf numFmtId="37" fontId="1" fillId="0" borderId="2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41" fontId="1" fillId="0" borderId="0" xfId="15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41" fontId="1" fillId="0" borderId="0" xfId="21" applyNumberFormat="1" applyFont="1" applyFill="1" applyAlignment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21" applyFont="1" applyFill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5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5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37" fontId="16" fillId="0" borderId="0" xfId="21" applyFont="1" applyFill="1" applyAlignment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41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7" fontId="2" fillId="0" borderId="1" xfId="2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1" fontId="2" fillId="3" borderId="0" xfId="0" applyNumberFormat="1" applyFont="1" applyFill="1" applyAlignment="1" quotePrefix="1">
      <alignment horizontal="center"/>
    </xf>
    <xf numFmtId="43" fontId="1" fillId="0" borderId="0" xfId="15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Alignment="1">
      <alignment/>
    </xf>
    <xf numFmtId="0" fontId="17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4" fontId="20" fillId="0" borderId="0" xfId="0" applyNumberFormat="1" applyFont="1" applyFill="1" applyAlignment="1">
      <alignment/>
    </xf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7" fontId="20" fillId="0" borderId="0" xfId="21" applyFont="1" applyFill="1" applyBorder="1" applyAlignment="1">
      <alignment/>
      <protection/>
    </xf>
    <xf numFmtId="41" fontId="20" fillId="0" borderId="0" xfId="15" applyNumberFormat="1" applyFont="1" applyFill="1" applyBorder="1" applyAlignment="1">
      <alignment/>
    </xf>
    <xf numFmtId="37" fontId="22" fillId="4" borderId="0" xfId="21" applyFont="1" applyFill="1" applyAlignment="1">
      <alignment/>
      <protection/>
    </xf>
    <xf numFmtId="37" fontId="2" fillId="0" borderId="0" xfId="21" applyFont="1" applyFill="1" applyAlignment="1">
      <alignment horizontal="left"/>
      <protection/>
    </xf>
    <xf numFmtId="37" fontId="1" fillId="0" borderId="1" xfId="21" applyFont="1" applyFill="1" applyBorder="1" applyAlignment="1">
      <alignment/>
      <protection/>
    </xf>
    <xf numFmtId="41" fontId="1" fillId="0" borderId="1" xfId="15" applyNumberFormat="1" applyFont="1" applyFill="1" applyBorder="1" applyAlignment="1">
      <alignment horizontal="right"/>
    </xf>
    <xf numFmtId="37" fontId="0" fillId="0" borderId="0" xfId="21" applyFont="1" applyFill="1" applyAlignment="1">
      <alignment/>
      <protection/>
    </xf>
    <xf numFmtId="43" fontId="1" fillId="0" borderId="1" xfId="15" applyFont="1" applyFill="1" applyBorder="1" applyAlignment="1">
      <alignment/>
    </xf>
    <xf numFmtId="0" fontId="5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>
      <alignment horizontal="center"/>
    </xf>
    <xf numFmtId="3" fontId="1" fillId="0" borderId="3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Alignment="1">
      <alignment horizontal="center"/>
    </xf>
    <xf numFmtId="41" fontId="1" fillId="0" borderId="1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37" fontId="1" fillId="0" borderId="0" xfId="15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6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0" xfId="0" applyNumberFormat="1" applyFill="1" applyAlignment="1">
      <alignment horizontal="right"/>
    </xf>
    <xf numFmtId="37" fontId="0" fillId="0" borderId="1" xfId="0" applyNumberFormat="1" applyFill="1" applyBorder="1" applyAlignment="1">
      <alignment/>
    </xf>
    <xf numFmtId="37" fontId="0" fillId="0" borderId="1" xfId="0" applyNumberFormat="1" applyFill="1" applyBorder="1" applyAlignment="1">
      <alignment horizontal="right"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5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6" xfId="0" applyNumberFormat="1" applyFont="1" applyFill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2" xfId="0" applyNumberFormat="1" applyFont="1" applyBorder="1" applyAlignment="1">
      <alignment/>
    </xf>
    <xf numFmtId="37" fontId="1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238625" y="952500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9525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734175" y="94297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4953000" y="9525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19375" y="1066800"/>
          <a:ext cx="20383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4943475" y="1066800"/>
          <a:ext cx="215265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34">
      <selection activeCell="C73" sqref="C73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50" customWidth="1"/>
    <col min="7" max="7" width="10.28125" style="1" bestFit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8" t="s">
        <v>71</v>
      </c>
      <c r="B1" s="8"/>
      <c r="C1" s="9"/>
      <c r="D1" s="10"/>
      <c r="E1" s="10"/>
      <c r="G1" s="97"/>
      <c r="H1" s="4"/>
    </row>
    <row r="2" spans="1:5" ht="15">
      <c r="A2" s="8" t="s">
        <v>158</v>
      </c>
      <c r="B2" s="8"/>
      <c r="C2" s="9"/>
      <c r="D2" s="10"/>
      <c r="E2" s="10"/>
    </row>
    <row r="3" spans="1:6" s="3" customFormat="1" ht="15">
      <c r="A3" s="38" t="s">
        <v>120</v>
      </c>
      <c r="B3" s="34"/>
      <c r="C3" s="34"/>
      <c r="F3" s="85"/>
    </row>
    <row r="4" spans="1:8" ht="15">
      <c r="A4" s="24" t="s">
        <v>159</v>
      </c>
      <c r="B4" s="25"/>
      <c r="C4" s="25"/>
      <c r="D4" s="25"/>
      <c r="E4" s="25"/>
      <c r="F4" s="99"/>
      <c r="H4" s="100"/>
    </row>
    <row r="5" spans="1:8" ht="15">
      <c r="A5" s="24"/>
      <c r="B5" s="25"/>
      <c r="C5" s="25"/>
      <c r="D5" s="25"/>
      <c r="E5" s="25"/>
      <c r="F5" s="37" t="s">
        <v>61</v>
      </c>
      <c r="G5" s="3"/>
      <c r="H5" s="37" t="s">
        <v>61</v>
      </c>
    </row>
    <row r="6" spans="1:8" ht="15">
      <c r="A6" s="24"/>
      <c r="B6" s="25"/>
      <c r="C6" s="25"/>
      <c r="D6" s="25"/>
      <c r="E6" s="25"/>
      <c r="F6" s="37" t="s">
        <v>62</v>
      </c>
      <c r="G6" s="3"/>
      <c r="H6" s="37" t="s">
        <v>25</v>
      </c>
    </row>
    <row r="7" spans="1:8" ht="15">
      <c r="A7" s="24"/>
      <c r="B7" s="25"/>
      <c r="C7" s="25"/>
      <c r="D7" s="25"/>
      <c r="E7" s="25"/>
      <c r="F7" s="37" t="s">
        <v>60</v>
      </c>
      <c r="G7" s="3"/>
      <c r="H7" s="37" t="s">
        <v>57</v>
      </c>
    </row>
    <row r="8" spans="1:8" ht="15">
      <c r="A8" s="24"/>
      <c r="B8" s="25"/>
      <c r="C8" s="25"/>
      <c r="D8" s="25"/>
      <c r="E8" s="25"/>
      <c r="F8" s="37" t="s">
        <v>26</v>
      </c>
      <c r="G8" s="3"/>
      <c r="H8" s="37" t="s">
        <v>58</v>
      </c>
    </row>
    <row r="9" spans="1:8" ht="15">
      <c r="A9" s="24"/>
      <c r="B9" s="25"/>
      <c r="C9" s="25"/>
      <c r="D9" s="25"/>
      <c r="E9" s="25"/>
      <c r="F9" s="91" t="s">
        <v>164</v>
      </c>
      <c r="G9" s="3"/>
      <c r="H9" s="91" t="s">
        <v>110</v>
      </c>
    </row>
    <row r="10" spans="1:11" ht="15">
      <c r="A10" s="22"/>
      <c r="B10" s="34"/>
      <c r="C10" s="34"/>
      <c r="F10" s="37" t="s">
        <v>59</v>
      </c>
      <c r="G10" s="3"/>
      <c r="H10" s="37" t="s">
        <v>109</v>
      </c>
      <c r="I10" s="49"/>
      <c r="J10" s="50"/>
      <c r="K10" s="49"/>
    </row>
    <row r="11" spans="3:11" ht="15">
      <c r="C11" s="1"/>
      <c r="F11" s="37" t="s">
        <v>0</v>
      </c>
      <c r="G11" s="36"/>
      <c r="H11" s="37" t="s">
        <v>0</v>
      </c>
      <c r="I11" s="49"/>
      <c r="J11" s="50"/>
      <c r="K11" s="49"/>
    </row>
    <row r="12" spans="1:11" ht="15.75">
      <c r="A12" s="84" t="s">
        <v>92</v>
      </c>
      <c r="C12" s="1"/>
      <c r="F12" s="86"/>
      <c r="G12" s="49"/>
      <c r="H12" s="86"/>
      <c r="I12" s="49"/>
      <c r="J12" s="50"/>
      <c r="K12" s="49"/>
    </row>
    <row r="13" spans="1:11" ht="15">
      <c r="A13" s="3" t="s">
        <v>96</v>
      </c>
      <c r="C13" s="1"/>
      <c r="F13" s="23"/>
      <c r="G13" s="50"/>
      <c r="H13" s="50"/>
      <c r="I13" s="49"/>
      <c r="J13" s="50"/>
      <c r="K13" s="49"/>
    </row>
    <row r="14" spans="1:11" ht="15">
      <c r="A14" s="1" t="s">
        <v>1</v>
      </c>
      <c r="C14" s="1"/>
      <c r="F14" s="51">
        <v>322126</v>
      </c>
      <c r="G14" s="50"/>
      <c r="H14" s="51">
        <v>306971</v>
      </c>
      <c r="I14" s="49"/>
      <c r="J14" s="50"/>
      <c r="K14" s="49"/>
    </row>
    <row r="15" spans="1:11" ht="15">
      <c r="A15" s="50" t="s">
        <v>101</v>
      </c>
      <c r="C15" s="1"/>
      <c r="F15" s="51">
        <v>107356</v>
      </c>
      <c r="G15" s="50"/>
      <c r="H15" s="51">
        <v>108274</v>
      </c>
      <c r="I15" s="104"/>
      <c r="J15" s="50"/>
      <c r="K15" s="49"/>
    </row>
    <row r="16" spans="1:11" ht="15">
      <c r="A16" s="50" t="s">
        <v>89</v>
      </c>
      <c r="C16" s="1"/>
      <c r="F16" s="51">
        <v>140375</v>
      </c>
      <c r="G16" s="50"/>
      <c r="H16" s="51">
        <v>134951</v>
      </c>
      <c r="I16" s="49"/>
      <c r="J16" s="50"/>
      <c r="K16" s="49"/>
    </row>
    <row r="17" spans="1:11" ht="15">
      <c r="A17" s="50" t="s">
        <v>106</v>
      </c>
      <c r="C17" s="1"/>
      <c r="F17" s="51">
        <v>14113</v>
      </c>
      <c r="G17" s="50"/>
      <c r="H17" s="51">
        <v>14356</v>
      </c>
      <c r="I17" s="49"/>
      <c r="J17" s="50"/>
      <c r="K17" s="49"/>
    </row>
    <row r="18" spans="1:11" ht="15">
      <c r="A18" s="1" t="s">
        <v>2</v>
      </c>
      <c r="C18" s="1"/>
      <c r="F18" s="51">
        <v>857</v>
      </c>
      <c r="G18" s="50"/>
      <c r="H18" s="51">
        <v>988</v>
      </c>
      <c r="I18" s="104"/>
      <c r="J18" s="41"/>
      <c r="K18" s="49"/>
    </row>
    <row r="19" spans="1:8" ht="14.25">
      <c r="A19" s="1" t="s">
        <v>3</v>
      </c>
      <c r="C19" s="1"/>
      <c r="F19" s="51">
        <v>508595</v>
      </c>
      <c r="G19" s="50"/>
      <c r="H19" s="51">
        <v>245593</v>
      </c>
    </row>
    <row r="20" spans="1:10" ht="14.25">
      <c r="A20" s="1" t="s">
        <v>4</v>
      </c>
      <c r="C20" s="1"/>
      <c r="F20" s="51">
        <v>748</v>
      </c>
      <c r="G20" s="50"/>
      <c r="H20" s="51">
        <v>696</v>
      </c>
      <c r="J20" s="2"/>
    </row>
    <row r="21" spans="3:8" ht="14.25">
      <c r="C21" s="1"/>
      <c r="F21" s="42">
        <f>SUM(F14:F20)</f>
        <v>1094170</v>
      </c>
      <c r="G21" s="50"/>
      <c r="H21" s="116">
        <f>SUM(H14:H20)</f>
        <v>811829</v>
      </c>
    </row>
    <row r="22" spans="3:8" ht="14.25">
      <c r="C22" s="1"/>
      <c r="F22" s="51"/>
      <c r="G22" s="50"/>
      <c r="H22" s="50"/>
    </row>
    <row r="23" spans="1:8" ht="15">
      <c r="A23" s="3" t="s">
        <v>95</v>
      </c>
      <c r="C23" s="1"/>
      <c r="F23" s="23"/>
      <c r="G23" s="50"/>
      <c r="H23" s="50"/>
    </row>
    <row r="24" spans="1:8" ht="14.25">
      <c r="A24" s="1" t="s">
        <v>84</v>
      </c>
      <c r="C24" s="1"/>
      <c r="F24" s="51">
        <v>72148</v>
      </c>
      <c r="G24" s="50"/>
      <c r="H24" s="51">
        <v>99045</v>
      </c>
    </row>
    <row r="25" spans="1:8" ht="14.25">
      <c r="A25" s="1" t="s">
        <v>5</v>
      </c>
      <c r="C25" s="1"/>
      <c r="F25" s="51">
        <v>149528</v>
      </c>
      <c r="G25" s="50"/>
      <c r="H25" s="51">
        <v>129385</v>
      </c>
    </row>
    <row r="26" spans="1:8" ht="14.25">
      <c r="A26" s="1" t="s">
        <v>6</v>
      </c>
      <c r="C26" s="1"/>
      <c r="F26" s="51">
        <v>63496</v>
      </c>
      <c r="G26" s="50"/>
      <c r="H26" s="51">
        <v>45375</v>
      </c>
    </row>
    <row r="27" spans="1:9" ht="14.25">
      <c r="A27" s="1" t="s">
        <v>7</v>
      </c>
      <c r="C27" s="1"/>
      <c r="F27" s="51">
        <f>7992</f>
        <v>7992</v>
      </c>
      <c r="G27" s="50"/>
      <c r="H27" s="51">
        <v>9514</v>
      </c>
      <c r="I27" s="2"/>
    </row>
    <row r="28" spans="1:8" ht="14.25">
      <c r="A28" s="1" t="s">
        <v>65</v>
      </c>
      <c r="C28" s="1"/>
      <c r="F28" s="51">
        <v>2237</v>
      </c>
      <c r="G28" s="50"/>
      <c r="H28" s="51">
        <v>972</v>
      </c>
    </row>
    <row r="29" spans="1:8" ht="14.25">
      <c r="A29" s="1" t="s">
        <v>145</v>
      </c>
      <c r="C29" s="1"/>
      <c r="F29" s="51">
        <v>5141</v>
      </c>
      <c r="G29" s="50"/>
      <c r="H29" s="51" t="s">
        <v>146</v>
      </c>
    </row>
    <row r="30" spans="1:8" ht="14.25">
      <c r="A30" s="1" t="s">
        <v>8</v>
      </c>
      <c r="C30" s="1"/>
      <c r="F30" s="51">
        <f>65734+615128</f>
        <v>680862</v>
      </c>
      <c r="G30" s="50"/>
      <c r="H30" s="51">
        <v>351852</v>
      </c>
    </row>
    <row r="31" spans="3:10" ht="14.25">
      <c r="C31" s="1"/>
      <c r="F31" s="42">
        <f>SUM(F24:F30)</f>
        <v>981404</v>
      </c>
      <c r="G31" s="50"/>
      <c r="H31" s="116">
        <f>SUM(H24:H30)</f>
        <v>636143</v>
      </c>
      <c r="J31" s="2"/>
    </row>
    <row r="32" spans="1:8" ht="16.5" thickBot="1">
      <c r="A32" s="84" t="s">
        <v>93</v>
      </c>
      <c r="F32" s="52">
        <f>F31+F21</f>
        <v>2075574</v>
      </c>
      <c r="G32" s="50"/>
      <c r="H32" s="52">
        <f>H31+H21</f>
        <v>1447972</v>
      </c>
    </row>
    <row r="33" spans="6:8" ht="14.25">
      <c r="F33" s="51"/>
      <c r="G33" s="50"/>
      <c r="H33" s="50"/>
    </row>
    <row r="34" spans="1:8" ht="15.75">
      <c r="A34" s="84" t="s">
        <v>94</v>
      </c>
      <c r="C34" s="1"/>
      <c r="F34" s="23"/>
      <c r="G34" s="50"/>
      <c r="H34" s="50"/>
    </row>
    <row r="35" spans="1:8" ht="15">
      <c r="A35" s="3" t="s">
        <v>156</v>
      </c>
      <c r="C35" s="1"/>
      <c r="F35" s="23"/>
      <c r="G35" s="50"/>
      <c r="H35" s="50"/>
    </row>
    <row r="36" spans="1:8" ht="14.25">
      <c r="A36" s="1" t="s">
        <v>13</v>
      </c>
      <c r="C36" s="1"/>
      <c r="F36" s="51">
        <v>241393</v>
      </c>
      <c r="G36" s="50"/>
      <c r="H36" s="53">
        <v>241393</v>
      </c>
    </row>
    <row r="37" spans="1:9" ht="14.25">
      <c r="A37" s="1" t="s">
        <v>14</v>
      </c>
      <c r="C37" s="1"/>
      <c r="F37" s="156">
        <f>1824721-550-241393</f>
        <v>1582778</v>
      </c>
      <c r="G37" s="50"/>
      <c r="H37" s="117">
        <f>38201+913819</f>
        <v>952020</v>
      </c>
      <c r="I37" s="88"/>
    </row>
    <row r="38" spans="3:8" ht="14.25">
      <c r="C38" s="1"/>
      <c r="F38" s="51">
        <f>SUM(F36:F37)</f>
        <v>1824171</v>
      </c>
      <c r="G38" s="50"/>
      <c r="H38" s="53">
        <f>SUM(H36:H37)</f>
        <v>1193413</v>
      </c>
    </row>
    <row r="39" spans="1:8" ht="15">
      <c r="A39" s="85" t="s">
        <v>133</v>
      </c>
      <c r="C39" s="1"/>
      <c r="F39" s="51">
        <v>138913</v>
      </c>
      <c r="G39" s="50"/>
      <c r="H39" s="53">
        <v>121910</v>
      </c>
    </row>
    <row r="40" spans="1:10" ht="15">
      <c r="A40" s="85" t="s">
        <v>85</v>
      </c>
      <c r="C40" s="1"/>
      <c r="F40" s="42">
        <f>SUM(F38:F39)</f>
        <v>1963084</v>
      </c>
      <c r="G40" s="50"/>
      <c r="H40" s="116">
        <f>SUM(H38:H39)</f>
        <v>1315323</v>
      </c>
      <c r="J40" s="2"/>
    </row>
    <row r="41" spans="6:8" ht="14.25">
      <c r="F41" s="23"/>
      <c r="G41" s="50"/>
      <c r="H41" s="50"/>
    </row>
    <row r="42" spans="1:8" ht="15">
      <c r="A42" s="3" t="s">
        <v>16</v>
      </c>
      <c r="F42" s="23"/>
      <c r="G42" s="50"/>
      <c r="H42" s="50"/>
    </row>
    <row r="43" spans="1:8" ht="14.25">
      <c r="A43" s="1" t="s">
        <v>15</v>
      </c>
      <c r="C43" s="1"/>
      <c r="F43" s="51">
        <f>13624-804</f>
        <v>12820</v>
      </c>
      <c r="G43" s="50"/>
      <c r="H43" s="51">
        <v>9147</v>
      </c>
    </row>
    <row r="44" spans="3:8" ht="10.5" customHeight="1">
      <c r="C44" s="1"/>
      <c r="F44" s="51"/>
      <c r="G44" s="50"/>
      <c r="H44" s="53"/>
    </row>
    <row r="45" spans="3:8" ht="14.25">
      <c r="C45" s="1"/>
      <c r="F45" s="42">
        <f>SUM(F43:F44)</f>
        <v>12820</v>
      </c>
      <c r="G45" s="50"/>
      <c r="H45" s="116">
        <f>SUM(H43:H44)</f>
        <v>9147</v>
      </c>
    </row>
    <row r="46" spans="1:8" ht="15">
      <c r="A46" s="3" t="s">
        <v>97</v>
      </c>
      <c r="C46" s="1"/>
      <c r="F46" s="51"/>
      <c r="G46" s="50"/>
      <c r="H46" s="50"/>
    </row>
    <row r="47" spans="1:8" ht="14.25">
      <c r="A47" s="1" t="s">
        <v>9</v>
      </c>
      <c r="C47" s="1"/>
      <c r="F47" s="51">
        <v>14598</v>
      </c>
      <c r="G47" s="50"/>
      <c r="H47" s="51">
        <v>23887</v>
      </c>
    </row>
    <row r="48" spans="1:8" ht="14.25">
      <c r="A48" s="1" t="s">
        <v>10</v>
      </c>
      <c r="C48" s="1"/>
      <c r="F48" s="51">
        <f>43207+66</f>
        <v>43273</v>
      </c>
      <c r="G48" s="50"/>
      <c r="H48" s="51">
        <v>37672</v>
      </c>
    </row>
    <row r="49" spans="1:9" ht="14.25">
      <c r="A49" s="1" t="s">
        <v>11</v>
      </c>
      <c r="C49" s="1"/>
      <c r="F49" s="51">
        <f>37183+484</f>
        <v>37667</v>
      </c>
      <c r="G49" s="50"/>
      <c r="H49" s="51">
        <v>59953</v>
      </c>
      <c r="I49" s="2"/>
    </row>
    <row r="50" spans="1:8" ht="14.25">
      <c r="A50" s="1" t="s">
        <v>82</v>
      </c>
      <c r="C50" s="1"/>
      <c r="F50" s="51">
        <v>4132</v>
      </c>
      <c r="G50" s="50"/>
      <c r="H50" s="51">
        <v>1990</v>
      </c>
    </row>
    <row r="51" spans="1:8" ht="14.25">
      <c r="A51" s="1" t="s">
        <v>12</v>
      </c>
      <c r="C51" s="1"/>
      <c r="F51" s="51">
        <v>0</v>
      </c>
      <c r="G51" s="41"/>
      <c r="H51" s="51">
        <v>0</v>
      </c>
    </row>
    <row r="52" spans="3:8" ht="14.25">
      <c r="C52" s="1"/>
      <c r="F52" s="42">
        <f>SUM(F47:F51)</f>
        <v>99670</v>
      </c>
      <c r="G52" s="50"/>
      <c r="H52" s="116">
        <f>SUM(H47:H51)</f>
        <v>123502</v>
      </c>
    </row>
    <row r="53" spans="1:8" ht="15.75" thickBot="1">
      <c r="A53" s="3" t="s">
        <v>98</v>
      </c>
      <c r="C53" s="1"/>
      <c r="F53" s="52">
        <f>F52+F45</f>
        <v>112490</v>
      </c>
      <c r="G53" s="50"/>
      <c r="H53" s="52">
        <f>H52+H45</f>
        <v>132649</v>
      </c>
    </row>
    <row r="54" spans="1:9" ht="16.5" thickBot="1">
      <c r="A54" s="84" t="s">
        <v>99</v>
      </c>
      <c r="C54" s="1"/>
      <c r="F54" s="98">
        <f>F53+F40</f>
        <v>2075574</v>
      </c>
      <c r="G54" s="50"/>
      <c r="H54" s="118">
        <f>H53+H40</f>
        <v>1447972</v>
      </c>
      <c r="I54" s="2"/>
    </row>
    <row r="56" ht="15">
      <c r="I56" s="38"/>
    </row>
    <row r="57" spans="1:9" ht="15">
      <c r="A57" s="157" t="s">
        <v>121</v>
      </c>
      <c r="B57" s="157"/>
      <c r="C57" s="157"/>
      <c r="D57" s="157"/>
      <c r="E57" s="157"/>
      <c r="F57" s="157"/>
      <c r="G57" s="157"/>
      <c r="H57" s="157"/>
      <c r="I57" s="38"/>
    </row>
    <row r="58" spans="1:9" ht="15">
      <c r="A58" s="157" t="s">
        <v>122</v>
      </c>
      <c r="B58" s="157"/>
      <c r="C58" s="157"/>
      <c r="D58" s="157"/>
      <c r="E58" s="157"/>
      <c r="F58" s="157"/>
      <c r="G58" s="157"/>
      <c r="H58" s="157"/>
      <c r="I58" s="38"/>
    </row>
    <row r="59" spans="1:9" ht="15">
      <c r="A59" s="36"/>
      <c r="B59" s="36"/>
      <c r="C59" s="36"/>
      <c r="D59" s="36"/>
      <c r="E59" s="36"/>
      <c r="F59" s="49"/>
      <c r="G59" s="36"/>
      <c r="H59" s="36"/>
      <c r="I59" s="38"/>
    </row>
    <row r="60" spans="1:9" ht="15">
      <c r="A60" s="36"/>
      <c r="B60" s="36"/>
      <c r="C60" s="36"/>
      <c r="D60" s="36"/>
      <c r="E60" s="36"/>
      <c r="F60" s="49"/>
      <c r="G60" s="36"/>
      <c r="H60" s="36"/>
      <c r="I60" s="38"/>
    </row>
    <row r="63" ht="14.25">
      <c r="F63" s="53"/>
    </row>
  </sheetData>
  <mergeCells count="2">
    <mergeCell ref="A57:H57"/>
    <mergeCell ref="A58:H58"/>
  </mergeCells>
  <printOptions/>
  <pageMargins left="0.748031496062992" right="0.748031496062992" top="0" bottom="0" header="0.511811023622047" footer="0.511811023622047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95" zoomScaleNormal="95" workbookViewId="0" topLeftCell="A1">
      <selection activeCell="E65" sqref="E65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4.421875" style="1" customWidth="1"/>
    <col min="6" max="6" width="16.140625" style="1" customWidth="1"/>
    <col min="7" max="7" width="4.28125" style="1" customWidth="1"/>
    <col min="8" max="8" width="15.7109375" style="1" customWidth="1"/>
    <col min="9" max="9" width="16.57421875" style="1" customWidth="1"/>
    <col min="10" max="10" width="7.140625" style="45" customWidth="1"/>
    <col min="11" max="16384" width="9.140625" style="1" customWidth="1"/>
  </cols>
  <sheetData>
    <row r="1" spans="1:9" ht="15">
      <c r="A1" s="8" t="s">
        <v>71</v>
      </c>
      <c r="B1" s="8"/>
      <c r="C1" s="9"/>
      <c r="D1" s="10"/>
      <c r="E1" s="10"/>
      <c r="H1" s="97"/>
      <c r="I1" s="4"/>
    </row>
    <row r="2" spans="1:5" ht="15">
      <c r="A2" s="8" t="str">
        <f>ConsolBalanceSheet!A2</f>
        <v>Interim Financial Report For The Fourth Quarter</v>
      </c>
      <c r="B2" s="8"/>
      <c r="C2" s="9"/>
      <c r="D2" s="10"/>
      <c r="E2" s="10"/>
    </row>
    <row r="3" spans="1:4" ht="15">
      <c r="A3" s="38" t="s">
        <v>123</v>
      </c>
      <c r="B3" s="34"/>
      <c r="C3" s="34"/>
      <c r="D3" s="3"/>
    </row>
    <row r="4" spans="1:9" ht="15">
      <c r="A4" s="24" t="str">
        <f>ConsolBalanceSheet!A4</f>
        <v>As at 31 December 2010</v>
      </c>
      <c r="B4" s="25"/>
      <c r="C4" s="25"/>
      <c r="D4" s="25"/>
      <c r="E4" s="3"/>
      <c r="I4" s="119"/>
    </row>
    <row r="5" spans="5:9" ht="8.25" customHeight="1">
      <c r="E5" s="80"/>
      <c r="F5" s="100"/>
      <c r="G5" s="12"/>
      <c r="H5" s="103"/>
      <c r="I5" s="100"/>
    </row>
    <row r="6" spans="5:9" ht="15.75" customHeight="1">
      <c r="E6" s="15" t="s">
        <v>72</v>
      </c>
      <c r="F6" s="15"/>
      <c r="G6" s="12"/>
      <c r="H6" s="15" t="s">
        <v>73</v>
      </c>
      <c r="I6" s="15"/>
    </row>
    <row r="7" spans="5:9" ht="14.25">
      <c r="E7" s="82" t="s">
        <v>68</v>
      </c>
      <c r="F7" s="82" t="s">
        <v>25</v>
      </c>
      <c r="G7" s="17"/>
      <c r="H7" s="16" t="s">
        <v>68</v>
      </c>
      <c r="I7" s="16" t="s">
        <v>25</v>
      </c>
    </row>
    <row r="8" spans="5:9" ht="14.25">
      <c r="E8" s="82" t="s">
        <v>27</v>
      </c>
      <c r="F8" s="82" t="s">
        <v>27</v>
      </c>
      <c r="G8" s="17"/>
      <c r="H8" s="16" t="s">
        <v>27</v>
      </c>
      <c r="I8" s="16" t="s">
        <v>27</v>
      </c>
    </row>
    <row r="9" spans="5:9" ht="15" customHeight="1">
      <c r="E9" s="82" t="s">
        <v>26</v>
      </c>
      <c r="F9" s="82" t="s">
        <v>29</v>
      </c>
      <c r="G9" s="17"/>
      <c r="H9" s="16" t="s">
        <v>28</v>
      </c>
      <c r="I9" s="16" t="s">
        <v>29</v>
      </c>
    </row>
    <row r="10" spans="5:10" ht="14.25">
      <c r="E10" s="83"/>
      <c r="F10" s="82" t="s">
        <v>26</v>
      </c>
      <c r="G10" s="17"/>
      <c r="H10" s="16"/>
      <c r="I10" s="16" t="s">
        <v>30</v>
      </c>
      <c r="J10" s="47"/>
    </row>
    <row r="11" spans="5:10" ht="14.25">
      <c r="E11" s="18"/>
      <c r="F11" s="16"/>
      <c r="G11" s="17"/>
      <c r="H11" s="16"/>
      <c r="I11" s="16"/>
      <c r="J11" s="47"/>
    </row>
    <row r="12" spans="5:10" ht="14.25">
      <c r="E12" s="65" t="s">
        <v>164</v>
      </c>
      <c r="F12" s="69" t="s">
        <v>110</v>
      </c>
      <c r="G12" s="20"/>
      <c r="H12" s="19" t="str">
        <f>E12</f>
        <v>31/12/10</v>
      </c>
      <c r="I12" s="70" t="str">
        <f>F12</f>
        <v>31/12/09</v>
      </c>
      <c r="J12" s="47"/>
    </row>
    <row r="13" spans="5:9" ht="14.25">
      <c r="E13" s="21" t="s">
        <v>0</v>
      </c>
      <c r="F13" s="21" t="s">
        <v>0</v>
      </c>
      <c r="G13" s="21"/>
      <c r="H13" s="21" t="s">
        <v>0</v>
      </c>
      <c r="I13" s="21" t="s">
        <v>0</v>
      </c>
    </row>
    <row r="14" spans="6:9" ht="15">
      <c r="F14" s="96"/>
      <c r="G14" s="85"/>
      <c r="H14" s="85"/>
      <c r="I14" s="96"/>
    </row>
    <row r="15" spans="1:10" ht="15">
      <c r="A15" s="1" t="s">
        <v>18</v>
      </c>
      <c r="E15" s="125">
        <v>276192</v>
      </c>
      <c r="F15" s="126">
        <v>226884</v>
      </c>
      <c r="G15" s="127"/>
      <c r="H15" s="125">
        <v>1018862</v>
      </c>
      <c r="I15" s="125">
        <v>913156</v>
      </c>
      <c r="J15" s="63"/>
    </row>
    <row r="16" spans="1:10" ht="15">
      <c r="A16" s="1" t="s">
        <v>20</v>
      </c>
      <c r="E16" s="125">
        <v>-231548</v>
      </c>
      <c r="F16" s="128">
        <v>-187604</v>
      </c>
      <c r="G16" s="127"/>
      <c r="H16" s="125">
        <v>-859186</v>
      </c>
      <c r="I16" s="125">
        <v>-737139</v>
      </c>
      <c r="J16" s="63"/>
    </row>
    <row r="17" spans="5:10" ht="15.75" thickBot="1">
      <c r="E17" s="129"/>
      <c r="F17" s="130"/>
      <c r="G17" s="127"/>
      <c r="H17" s="129"/>
      <c r="I17" s="131"/>
      <c r="J17" s="63"/>
    </row>
    <row r="18" spans="1:10" ht="14.25">
      <c r="A18" s="1" t="s">
        <v>21</v>
      </c>
      <c r="E18" s="132">
        <f>SUM(E15:E17)</f>
        <v>44644</v>
      </c>
      <c r="F18" s="128">
        <f>SUM(F15:F17)</f>
        <v>39280</v>
      </c>
      <c r="G18" s="132"/>
      <c r="H18" s="133">
        <f>SUM(H15:H17)</f>
        <v>159676</v>
      </c>
      <c r="I18" s="133">
        <f>SUM(I15:I17)</f>
        <v>176017</v>
      </c>
      <c r="J18" s="63"/>
    </row>
    <row r="19" spans="1:11" ht="15">
      <c r="A19" s="1" t="s">
        <v>86</v>
      </c>
      <c r="E19" s="134">
        <v>14137</v>
      </c>
      <c r="F19" s="128">
        <v>2932</v>
      </c>
      <c r="G19" s="135"/>
      <c r="H19" s="125">
        <f>281812-636+86</f>
        <v>281262</v>
      </c>
      <c r="I19" s="125">
        <v>43057</v>
      </c>
      <c r="J19" s="136"/>
      <c r="K19" s="2"/>
    </row>
    <row r="20" spans="1:10" ht="14.25">
      <c r="A20" s="1" t="s">
        <v>22</v>
      </c>
      <c r="E20" s="134">
        <v>-5481</v>
      </c>
      <c r="F20" s="128">
        <v>-5572</v>
      </c>
      <c r="G20" s="137"/>
      <c r="H20" s="125">
        <v>-22757</v>
      </c>
      <c r="I20" s="125">
        <v>-24150</v>
      </c>
      <c r="J20" s="63"/>
    </row>
    <row r="21" spans="1:10" ht="15">
      <c r="A21" s="1" t="s">
        <v>23</v>
      </c>
      <c r="E21" s="134">
        <v>-12450</v>
      </c>
      <c r="F21" s="128">
        <v>-13190</v>
      </c>
      <c r="G21" s="135"/>
      <c r="H21" s="125">
        <v>-48744</v>
      </c>
      <c r="I21" s="125">
        <v>-50662</v>
      </c>
      <c r="J21" s="63"/>
    </row>
    <row r="22" spans="1:10" ht="14.25">
      <c r="A22" s="1" t="s">
        <v>87</v>
      </c>
      <c r="E22" s="134">
        <v>-3029</v>
      </c>
      <c r="F22" s="128">
        <v>-167</v>
      </c>
      <c r="G22" s="137"/>
      <c r="H22" s="125">
        <v>-11829</v>
      </c>
      <c r="I22" s="125">
        <v>-19581</v>
      </c>
      <c r="J22" s="63"/>
    </row>
    <row r="23" spans="1:10" ht="15">
      <c r="A23" s="1" t="s">
        <v>24</v>
      </c>
      <c r="E23" s="134">
        <v>-427</v>
      </c>
      <c r="F23" s="133">
        <v>-236</v>
      </c>
      <c r="G23" s="135"/>
      <c r="H23" s="125">
        <v>-1195</v>
      </c>
      <c r="I23" s="125">
        <v>-1281</v>
      </c>
      <c r="J23" s="63"/>
    </row>
    <row r="24" spans="1:10" ht="14.25">
      <c r="A24" s="1" t="s">
        <v>100</v>
      </c>
      <c r="E24" s="134">
        <v>0</v>
      </c>
      <c r="F24" s="133">
        <v>-1</v>
      </c>
      <c r="G24" s="137"/>
      <c r="H24" s="125">
        <v>-8</v>
      </c>
      <c r="I24" s="125">
        <v>67</v>
      </c>
      <c r="J24" s="63"/>
    </row>
    <row r="25" spans="5:10" ht="10.5" customHeight="1" thickBot="1">
      <c r="E25" s="138"/>
      <c r="F25" s="131"/>
      <c r="G25" s="135"/>
      <c r="H25" s="138"/>
      <c r="I25" s="139"/>
      <c r="J25" s="63"/>
    </row>
    <row r="26" spans="1:10" ht="14.25">
      <c r="A26" s="1" t="s">
        <v>88</v>
      </c>
      <c r="E26" s="133">
        <f>SUM(E18:E25)</f>
        <v>37394</v>
      </c>
      <c r="F26" s="133">
        <f>SUM(F18:F25)</f>
        <v>23046</v>
      </c>
      <c r="G26" s="133"/>
      <c r="H26" s="133">
        <f>SUM(H18:H25)</f>
        <v>356405</v>
      </c>
      <c r="I26" s="126">
        <f>SUM(I18:I25)</f>
        <v>123467</v>
      </c>
      <c r="J26" s="63"/>
    </row>
    <row r="27" spans="5:10" ht="14.25">
      <c r="E27" s="133"/>
      <c r="F27" s="133"/>
      <c r="G27" s="133"/>
      <c r="H27" s="133"/>
      <c r="I27" s="126"/>
      <c r="J27" s="63"/>
    </row>
    <row r="28" spans="1:11" ht="15">
      <c r="A28" s="1" t="s">
        <v>90</v>
      </c>
      <c r="E28" s="134">
        <v>-7729</v>
      </c>
      <c r="F28" s="133">
        <v>-4382</v>
      </c>
      <c r="G28" s="135"/>
      <c r="H28" s="125">
        <v>-22722</v>
      </c>
      <c r="I28" s="125">
        <v>-24512</v>
      </c>
      <c r="J28" s="63"/>
      <c r="K28" s="2"/>
    </row>
    <row r="29" spans="5:10" ht="15" thickBot="1">
      <c r="E29" s="131"/>
      <c r="F29" s="131"/>
      <c r="G29" s="137"/>
      <c r="H29" s="131"/>
      <c r="I29" s="131"/>
      <c r="J29" s="63"/>
    </row>
    <row r="30" spans="1:10" ht="14.25">
      <c r="A30" s="1" t="s">
        <v>155</v>
      </c>
      <c r="E30" s="132">
        <f>SUM(E26:E29)</f>
        <v>29665</v>
      </c>
      <c r="F30" s="132">
        <f>SUM(F26:F29)</f>
        <v>18664</v>
      </c>
      <c r="G30" s="132"/>
      <c r="H30" s="132">
        <f>SUM(H26:H29)</f>
        <v>333683</v>
      </c>
      <c r="I30" s="133">
        <f>SUM(I26:I29)</f>
        <v>98955</v>
      </c>
      <c r="J30" s="63"/>
    </row>
    <row r="31" spans="5:10" ht="14.25">
      <c r="E31" s="132"/>
      <c r="F31" s="132"/>
      <c r="G31" s="132"/>
      <c r="H31" s="132"/>
      <c r="I31" s="126"/>
      <c r="J31" s="63"/>
    </row>
    <row r="32" spans="1:10" ht="15">
      <c r="A32" s="3" t="s">
        <v>124</v>
      </c>
      <c r="E32" s="132"/>
      <c r="F32" s="132"/>
      <c r="G32" s="132"/>
      <c r="H32" s="132"/>
      <c r="I32" s="126"/>
      <c r="J32" s="63"/>
    </row>
    <row r="33" spans="1:10" ht="14.25">
      <c r="A33" s="1" t="s">
        <v>125</v>
      </c>
      <c r="E33" s="132"/>
      <c r="F33" s="132"/>
      <c r="G33" s="132"/>
      <c r="H33" s="132"/>
      <c r="I33" s="126"/>
      <c r="J33" s="63"/>
    </row>
    <row r="34" spans="1:10" ht="14.25">
      <c r="A34" s="1" t="s">
        <v>126</v>
      </c>
      <c r="E34" s="132">
        <v>2431</v>
      </c>
      <c r="F34" s="132">
        <v>-4513</v>
      </c>
      <c r="G34" s="132"/>
      <c r="H34" s="132">
        <v>-35197</v>
      </c>
      <c r="I34" s="132">
        <v>2568</v>
      </c>
      <c r="J34" s="63"/>
    </row>
    <row r="35" spans="5:10" ht="10.5" customHeight="1">
      <c r="E35" s="132"/>
      <c r="F35" s="132"/>
      <c r="G35" s="132"/>
      <c r="H35" s="132"/>
      <c r="I35" s="126"/>
      <c r="J35" s="63"/>
    </row>
    <row r="36" spans="1:10" ht="13.5" customHeight="1">
      <c r="A36" s="26" t="s">
        <v>132</v>
      </c>
      <c r="E36" s="132">
        <v>52185</v>
      </c>
      <c r="F36" s="140">
        <v>0</v>
      </c>
      <c r="G36" s="132"/>
      <c r="H36" s="132">
        <v>157194</v>
      </c>
      <c r="I36" s="140">
        <v>0</v>
      </c>
      <c r="J36" s="63"/>
    </row>
    <row r="37" spans="1:10" ht="14.25">
      <c r="A37" s="1" t="s">
        <v>148</v>
      </c>
      <c r="E37" s="141">
        <v>-33</v>
      </c>
      <c r="F37" s="142">
        <v>0</v>
      </c>
      <c r="G37" s="132"/>
      <c r="H37" s="141">
        <v>-230845</v>
      </c>
      <c r="I37" s="142">
        <v>0</v>
      </c>
      <c r="J37" s="63"/>
    </row>
    <row r="38" spans="1:10" ht="14.25">
      <c r="A38" s="12" t="s">
        <v>131</v>
      </c>
      <c r="E38" s="132">
        <f>SUM(E36:E37)</f>
        <v>52152</v>
      </c>
      <c r="F38" s="132">
        <f>SUM(F36:F37)</f>
        <v>0</v>
      </c>
      <c r="G38" s="132"/>
      <c r="H38" s="132">
        <f>SUM(H36:H37)</f>
        <v>-73651</v>
      </c>
      <c r="I38" s="132">
        <f>SUM(I36:I37)</f>
        <v>0</v>
      </c>
      <c r="J38" s="63"/>
    </row>
    <row r="39" spans="1:10" ht="10.5" customHeight="1">
      <c r="A39" s="12"/>
      <c r="E39" s="132"/>
      <c r="F39" s="132"/>
      <c r="G39" s="132"/>
      <c r="H39" s="132"/>
      <c r="I39" s="126"/>
      <c r="J39" s="63"/>
    </row>
    <row r="40" spans="1:10" ht="14.25">
      <c r="A40" s="114" t="s">
        <v>127</v>
      </c>
      <c r="E40" s="143">
        <f>SUM(E34:E37)</f>
        <v>54583</v>
      </c>
      <c r="F40" s="143">
        <f>SUM(F34:F37)</f>
        <v>-4513</v>
      </c>
      <c r="G40" s="132"/>
      <c r="H40" s="143">
        <f>SUM(H34:H37)</f>
        <v>-108848</v>
      </c>
      <c r="I40" s="143">
        <f>SUM(I34:I37)</f>
        <v>2568</v>
      </c>
      <c r="J40" s="63"/>
    </row>
    <row r="41" spans="1:10" ht="14.25">
      <c r="A41" s="114"/>
      <c r="E41" s="132"/>
      <c r="F41" s="132"/>
      <c r="G41" s="132"/>
      <c r="H41" s="132"/>
      <c r="I41" s="126"/>
      <c r="J41" s="63"/>
    </row>
    <row r="42" spans="1:10" ht="15" thickBot="1">
      <c r="A42" s="114" t="s">
        <v>128</v>
      </c>
      <c r="E42" s="144">
        <f>E40+E30</f>
        <v>84248</v>
      </c>
      <c r="F42" s="144">
        <f>F40+F30</f>
        <v>14151</v>
      </c>
      <c r="G42" s="132"/>
      <c r="H42" s="144">
        <f>H40+H30</f>
        <v>224835</v>
      </c>
      <c r="I42" s="144">
        <f>I40+I30</f>
        <v>101523</v>
      </c>
      <c r="J42" s="63"/>
    </row>
    <row r="43" spans="1:11" ht="15" thickTop="1">
      <c r="A43" s="122"/>
      <c r="B43" s="122"/>
      <c r="C43" s="122"/>
      <c r="D43" s="122"/>
      <c r="E43" s="145"/>
      <c r="F43" s="145"/>
      <c r="G43" s="145"/>
      <c r="H43" s="145"/>
      <c r="I43" s="146"/>
      <c r="J43" s="147"/>
      <c r="K43" s="122"/>
    </row>
    <row r="44" spans="1:10" ht="14.25">
      <c r="A44" s="1" t="s">
        <v>129</v>
      </c>
      <c r="E44" s="133"/>
      <c r="F44" s="133"/>
      <c r="G44" s="133"/>
      <c r="H44" s="133"/>
      <c r="I44" s="126"/>
      <c r="J44" s="63"/>
    </row>
    <row r="45" spans="1:10" ht="14.25">
      <c r="A45" s="1" t="s">
        <v>141</v>
      </c>
      <c r="E45" s="133">
        <v>30582</v>
      </c>
      <c r="F45" s="133">
        <v>24934</v>
      </c>
      <c r="G45" s="133"/>
      <c r="H45" s="133">
        <v>331673</v>
      </c>
      <c r="I45" s="133">
        <v>100610</v>
      </c>
      <c r="J45" s="63"/>
    </row>
    <row r="46" spans="1:10" ht="14.25">
      <c r="A46" s="1" t="s">
        <v>142</v>
      </c>
      <c r="E46" s="137">
        <v>-917</v>
      </c>
      <c r="F46" s="137">
        <v>-6270</v>
      </c>
      <c r="G46" s="137"/>
      <c r="H46" s="125">
        <v>2010</v>
      </c>
      <c r="I46" s="125">
        <v>-1655</v>
      </c>
      <c r="J46" s="63"/>
    </row>
    <row r="47" spans="5:10" ht="15" thickBot="1">
      <c r="E47" s="148">
        <f>SUM(E45:E46)</f>
        <v>29665</v>
      </c>
      <c r="F47" s="148">
        <f>SUM(F45:F46)</f>
        <v>18664</v>
      </c>
      <c r="G47" s="137"/>
      <c r="H47" s="148">
        <f>SUM(H45:H46)</f>
        <v>333683</v>
      </c>
      <c r="I47" s="148">
        <f>SUM(I45:I46)</f>
        <v>98955</v>
      </c>
      <c r="J47" s="63"/>
    </row>
    <row r="48" spans="1:10" ht="15">
      <c r="A48" s="7"/>
      <c r="B48" s="13"/>
      <c r="C48" s="13"/>
      <c r="D48" s="14"/>
      <c r="E48" s="136"/>
      <c r="F48" s="136"/>
      <c r="G48" s="136"/>
      <c r="H48" s="136"/>
      <c r="I48" s="136"/>
      <c r="J48" s="63"/>
    </row>
    <row r="49" spans="1:10" ht="15">
      <c r="A49" s="12" t="s">
        <v>130</v>
      </c>
      <c r="B49" s="13"/>
      <c r="C49" s="13"/>
      <c r="D49" s="14"/>
      <c r="E49" s="136"/>
      <c r="F49" s="136"/>
      <c r="G49" s="136"/>
      <c r="H49" s="136"/>
      <c r="I49" s="136"/>
      <c r="J49" s="63"/>
    </row>
    <row r="50" spans="1:10" ht="15">
      <c r="A50" s="1" t="s">
        <v>141</v>
      </c>
      <c r="B50" s="13"/>
      <c r="C50" s="13"/>
      <c r="D50" s="14"/>
      <c r="E50" s="136">
        <v>83911</v>
      </c>
      <c r="F50" s="136">
        <v>20223</v>
      </c>
      <c r="G50" s="136"/>
      <c r="H50" s="136">
        <v>224797</v>
      </c>
      <c r="I50" s="136">
        <v>97373</v>
      </c>
      <c r="J50" s="63"/>
    </row>
    <row r="51" spans="1:10" ht="15">
      <c r="A51" s="1" t="s">
        <v>142</v>
      </c>
      <c r="B51" s="13"/>
      <c r="C51" s="13"/>
      <c r="D51" s="14"/>
      <c r="E51" s="136">
        <v>337</v>
      </c>
      <c r="F51" s="136">
        <v>-6072</v>
      </c>
      <c r="G51" s="136"/>
      <c r="H51" s="136">
        <v>38</v>
      </c>
      <c r="I51" s="136">
        <v>4150</v>
      </c>
      <c r="J51" s="63"/>
    </row>
    <row r="52" spans="1:10" ht="15.75" thickBot="1">
      <c r="A52" s="7"/>
      <c r="B52" s="13"/>
      <c r="C52" s="13"/>
      <c r="D52" s="14"/>
      <c r="E52" s="149">
        <f>SUM(E50:E51)</f>
        <v>84248</v>
      </c>
      <c r="F52" s="149">
        <f>SUM(F50:F51)</f>
        <v>14151</v>
      </c>
      <c r="G52" s="136"/>
      <c r="H52" s="149">
        <f>SUM(H50:H51)</f>
        <v>224835</v>
      </c>
      <c r="I52" s="149">
        <f>SUM(I50:I51)</f>
        <v>101523</v>
      </c>
      <c r="J52" s="63"/>
    </row>
    <row r="53" spans="1:9" ht="14.25">
      <c r="A53" s="22" t="s">
        <v>19</v>
      </c>
      <c r="B53" s="22"/>
      <c r="C53" s="22"/>
      <c r="D53" s="43"/>
      <c r="E53" s="53"/>
      <c r="F53" s="54"/>
      <c r="G53" s="54"/>
      <c r="H53" s="54"/>
      <c r="I53" s="54"/>
    </row>
    <row r="54" spans="1:9" ht="14.25">
      <c r="A54" s="22" t="s">
        <v>91</v>
      </c>
      <c r="B54" s="22"/>
      <c r="C54" s="22"/>
      <c r="D54" s="43"/>
      <c r="E54" s="96"/>
      <c r="F54" s="96"/>
      <c r="G54" s="78"/>
      <c r="H54" s="96"/>
      <c r="I54" s="80"/>
    </row>
    <row r="55" spans="1:10" ht="14.25">
      <c r="A55" s="22" t="s">
        <v>143</v>
      </c>
      <c r="C55" s="22"/>
      <c r="E55" s="44">
        <f>(E45/239419)*100</f>
        <v>12.773422326548852</v>
      </c>
      <c r="F55" s="44">
        <f>(F45/239435)*100</f>
        <v>10.413682210203188</v>
      </c>
      <c r="G55" s="50"/>
      <c r="H55" s="44">
        <f>(H45/239424)*100</f>
        <v>138.5295542635659</v>
      </c>
      <c r="I55" s="44">
        <f>(I45/239443)*100</f>
        <v>42.01835092276659</v>
      </c>
      <c r="J55" s="95"/>
    </row>
    <row r="56" spans="1:9" ht="15" thickBot="1">
      <c r="A56" s="22" t="s">
        <v>144</v>
      </c>
      <c r="C56" s="22"/>
      <c r="E56" s="48">
        <f>E55</f>
        <v>12.773422326548852</v>
      </c>
      <c r="F56" s="48">
        <f>F55</f>
        <v>10.413682210203188</v>
      </c>
      <c r="G56" s="23"/>
      <c r="H56" s="48">
        <f>H55</f>
        <v>138.5295542635659</v>
      </c>
      <c r="I56" s="48">
        <f>I55</f>
        <v>42.01835092276659</v>
      </c>
    </row>
    <row r="57" spans="1:9" ht="15" thickTop="1">
      <c r="A57" s="22"/>
      <c r="B57" s="22"/>
      <c r="C57" s="22"/>
      <c r="E57" s="55"/>
      <c r="F57" s="71"/>
      <c r="G57" s="23"/>
      <c r="H57" s="55"/>
      <c r="I57" s="71"/>
    </row>
    <row r="58" spans="1:7" ht="14.25">
      <c r="A58" s="22"/>
      <c r="B58" s="22"/>
      <c r="C58" s="22"/>
      <c r="E58" s="60"/>
      <c r="F58" s="12"/>
      <c r="G58" s="61"/>
    </row>
    <row r="59" spans="1:10" s="3" customFormat="1" ht="15">
      <c r="A59" s="158" t="s">
        <v>138</v>
      </c>
      <c r="B59" s="158"/>
      <c r="C59" s="158"/>
      <c r="D59" s="158"/>
      <c r="E59" s="158"/>
      <c r="F59" s="158"/>
      <c r="G59" s="158"/>
      <c r="H59" s="158"/>
      <c r="I59" s="158"/>
      <c r="J59" s="46"/>
    </row>
    <row r="60" spans="1:10" s="12" customFormat="1" ht="12.75">
      <c r="A60" s="158" t="s">
        <v>139</v>
      </c>
      <c r="B60" s="158"/>
      <c r="C60" s="158"/>
      <c r="D60" s="158"/>
      <c r="E60" s="158"/>
      <c r="F60" s="158"/>
      <c r="G60" s="158"/>
      <c r="H60" s="158"/>
      <c r="I60" s="158"/>
      <c r="J60" s="56"/>
    </row>
    <row r="61" spans="1:10" s="12" customFormat="1" ht="12.75">
      <c r="A61" s="120"/>
      <c r="B61" s="120"/>
      <c r="C61" s="120"/>
      <c r="D61" s="120"/>
      <c r="E61" s="120"/>
      <c r="F61" s="120"/>
      <c r="G61" s="120"/>
      <c r="H61" s="120"/>
      <c r="I61" s="123"/>
      <c r="J61" s="56"/>
    </row>
    <row r="62" spans="1:10" s="12" customFormat="1" ht="12.75">
      <c r="A62" s="120"/>
      <c r="B62" s="120"/>
      <c r="C62" s="120"/>
      <c r="D62" s="120"/>
      <c r="E62" s="120"/>
      <c r="F62" s="120"/>
      <c r="G62" s="120"/>
      <c r="H62" s="120"/>
      <c r="I62" s="120"/>
      <c r="J62" s="56"/>
    </row>
    <row r="63" spans="1:10" s="12" customFormat="1" ht="12.75">
      <c r="A63" s="120"/>
      <c r="B63" s="120"/>
      <c r="C63" s="120"/>
      <c r="D63" s="120"/>
      <c r="E63" s="120"/>
      <c r="F63" s="120"/>
      <c r="G63" s="120"/>
      <c r="H63" s="120"/>
      <c r="I63" s="120"/>
      <c r="J63" s="56"/>
    </row>
    <row r="64" spans="1:10" s="12" customFormat="1" ht="12.75">
      <c r="A64" s="120"/>
      <c r="B64" s="120"/>
      <c r="C64" s="120"/>
      <c r="D64" s="120"/>
      <c r="E64" s="120"/>
      <c r="F64" s="120"/>
      <c r="G64" s="120"/>
      <c r="H64" s="120"/>
      <c r="I64" s="120"/>
      <c r="J64" s="56"/>
    </row>
    <row r="65" spans="1:10" s="12" customFormat="1" ht="12.75">
      <c r="A65" s="120"/>
      <c r="B65" s="120"/>
      <c r="C65" s="120"/>
      <c r="D65" s="120"/>
      <c r="E65" s="120"/>
      <c r="F65" s="120"/>
      <c r="G65" s="120"/>
      <c r="H65" s="120"/>
      <c r="I65" s="120"/>
      <c r="J65" s="56"/>
    </row>
    <row r="66" spans="1:10" s="12" customFormat="1" ht="12.75">
      <c r="A66" s="120"/>
      <c r="B66" s="120"/>
      <c r="C66" s="120"/>
      <c r="D66" s="120"/>
      <c r="E66" s="120"/>
      <c r="F66" s="120"/>
      <c r="G66" s="120"/>
      <c r="H66" s="120"/>
      <c r="I66" s="120"/>
      <c r="J66" s="56"/>
    </row>
    <row r="67" spans="1:10" s="12" customFormat="1" ht="12.75">
      <c r="A67" s="120"/>
      <c r="B67" s="120"/>
      <c r="C67" s="120"/>
      <c r="D67" s="120"/>
      <c r="E67" s="120"/>
      <c r="F67" s="120"/>
      <c r="G67" s="120"/>
      <c r="H67" s="120"/>
      <c r="I67" s="120"/>
      <c r="J67" s="56"/>
    </row>
  </sheetData>
  <mergeCells count="2">
    <mergeCell ref="A59:I59"/>
    <mergeCell ref="A60:I60"/>
  </mergeCells>
  <printOptions/>
  <pageMargins left="0.36" right="0.4" top="0.25" bottom="0.25" header="0.5" footer="0.5"/>
  <pageSetup horizontalDpi="180" verticalDpi="18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D61">
      <selection activeCell="E91" sqref="A91:IV104"/>
    </sheetView>
  </sheetViews>
  <sheetFormatPr defaultColWidth="9.140625" defaultRowHeight="12.75"/>
  <cols>
    <col min="3" max="3" width="17.7109375" style="0" customWidth="1"/>
    <col min="4" max="4" width="10.8515625" style="0" customWidth="1"/>
    <col min="5" max="5" width="10.28125" style="0" customWidth="1"/>
    <col min="6" max="6" width="11.8515625" style="0" customWidth="1"/>
    <col min="7" max="8" width="13.140625" style="0" customWidth="1"/>
    <col min="9" max="9" width="10.421875" style="0" customWidth="1"/>
    <col min="10" max="10" width="12.00390625" style="0" customWidth="1"/>
    <col min="11" max="13" width="11.28125" style="0" customWidth="1"/>
    <col min="14" max="14" width="13.421875" style="0" customWidth="1"/>
    <col min="15" max="15" width="10.28125" style="0" bestFit="1" customWidth="1"/>
  </cols>
  <sheetData>
    <row r="1" spans="1:14" s="12" customFormat="1" ht="15.75">
      <c r="A1" s="11" t="s">
        <v>71</v>
      </c>
      <c r="B1" s="8"/>
      <c r="C1" s="9"/>
      <c r="D1" s="10"/>
      <c r="E1" s="10"/>
      <c r="F1" s="10"/>
      <c r="G1" s="22"/>
      <c r="H1" s="22"/>
      <c r="I1" s="22"/>
      <c r="J1" s="22"/>
      <c r="M1" s="97"/>
      <c r="N1" s="59"/>
    </row>
    <row r="2" spans="1:10" s="12" customFormat="1" ht="15.75">
      <c r="A2" s="11" t="str">
        <f>ConsolIncStatement!A2</f>
        <v>Interim Financial Report For The Fourth Quarter</v>
      </c>
      <c r="B2" s="8"/>
      <c r="C2" s="9"/>
      <c r="D2" s="10"/>
      <c r="E2" s="10"/>
      <c r="F2" s="10"/>
      <c r="G2" s="23"/>
      <c r="H2" s="23"/>
      <c r="I2" s="23"/>
      <c r="J2" s="22"/>
    </row>
    <row r="3" spans="1:9" s="12" customFormat="1" ht="15">
      <c r="A3" s="24" t="s">
        <v>63</v>
      </c>
      <c r="B3" s="22"/>
      <c r="C3" s="22"/>
      <c r="D3" s="22"/>
      <c r="E3" s="22"/>
      <c r="F3" s="22"/>
      <c r="G3" s="23"/>
      <c r="H3" s="23"/>
      <c r="I3" s="23"/>
    </row>
    <row r="4" spans="1:10" s="12" customFormat="1" ht="15">
      <c r="A4" s="24" t="str">
        <f>ConsolIncStatement!A4</f>
        <v>As at 31 December 2010</v>
      </c>
      <c r="B4" s="25"/>
      <c r="C4" s="25"/>
      <c r="D4" s="25"/>
      <c r="E4" s="25"/>
      <c r="F4" s="25"/>
      <c r="G4" s="22"/>
      <c r="H4" s="22"/>
      <c r="I4" s="22"/>
      <c r="J4" s="99"/>
    </row>
    <row r="5" spans="1:10" s="12" customFormat="1" ht="15">
      <c r="A5" s="24"/>
      <c r="B5" s="25"/>
      <c r="C5" s="25"/>
      <c r="D5" s="108" t="s">
        <v>154</v>
      </c>
      <c r="E5" s="25"/>
      <c r="F5" s="25"/>
      <c r="G5" s="22"/>
      <c r="H5" s="22"/>
      <c r="I5" s="22"/>
      <c r="J5" s="99"/>
    </row>
    <row r="6" spans="4:14" s="12" customFormat="1" ht="14.25">
      <c r="D6" s="26" t="s">
        <v>17</v>
      </c>
      <c r="E6" s="26" t="s">
        <v>115</v>
      </c>
      <c r="F6" s="27"/>
      <c r="G6" s="26"/>
      <c r="H6" s="26"/>
      <c r="I6" s="26"/>
      <c r="J6" s="26" t="s">
        <v>107</v>
      </c>
      <c r="K6" s="26"/>
      <c r="L6" s="26"/>
      <c r="M6" s="26"/>
      <c r="N6" s="28"/>
    </row>
    <row r="7" spans="1:17" s="12" customFormat="1" ht="14.25">
      <c r="A7" s="26"/>
      <c r="D7" s="27" t="s">
        <v>31</v>
      </c>
      <c r="E7" s="27" t="s">
        <v>31</v>
      </c>
      <c r="F7" s="27" t="s">
        <v>53</v>
      </c>
      <c r="G7" s="27" t="s">
        <v>54</v>
      </c>
      <c r="H7" s="27" t="s">
        <v>116</v>
      </c>
      <c r="I7" s="28" t="s">
        <v>33</v>
      </c>
      <c r="J7" s="28" t="s">
        <v>32</v>
      </c>
      <c r="K7" s="27" t="s">
        <v>55</v>
      </c>
      <c r="L7" s="28"/>
      <c r="M7" s="12" t="s">
        <v>134</v>
      </c>
      <c r="N7" s="26"/>
      <c r="Q7" s="32"/>
    </row>
    <row r="8" spans="1:17" s="12" customFormat="1" ht="15">
      <c r="A8" s="29"/>
      <c r="B8" s="78"/>
      <c r="C8" s="78"/>
      <c r="D8" s="30" t="s">
        <v>34</v>
      </c>
      <c r="E8" s="30" t="s">
        <v>35</v>
      </c>
      <c r="F8" s="30" t="s">
        <v>36</v>
      </c>
      <c r="G8" s="30" t="s">
        <v>36</v>
      </c>
      <c r="H8" s="30" t="s">
        <v>117</v>
      </c>
      <c r="I8" s="30" t="s">
        <v>38</v>
      </c>
      <c r="J8" s="30" t="s">
        <v>37</v>
      </c>
      <c r="K8" s="30" t="s">
        <v>36</v>
      </c>
      <c r="L8" s="89" t="s">
        <v>39</v>
      </c>
      <c r="M8" s="30" t="s">
        <v>135</v>
      </c>
      <c r="N8" s="89" t="s">
        <v>39</v>
      </c>
      <c r="Q8" s="32"/>
    </row>
    <row r="9" spans="1:17" s="12" customFormat="1" ht="15">
      <c r="A9" s="31"/>
      <c r="B9" s="78"/>
      <c r="C9" s="78"/>
      <c r="D9" s="32" t="s">
        <v>0</v>
      </c>
      <c r="E9" s="32" t="s">
        <v>0</v>
      </c>
      <c r="F9" s="32" t="s">
        <v>0</v>
      </c>
      <c r="G9" s="32" t="s">
        <v>0</v>
      </c>
      <c r="H9" s="32" t="s">
        <v>0</v>
      </c>
      <c r="I9" s="32" t="s">
        <v>0</v>
      </c>
      <c r="J9" s="32" t="s">
        <v>0</v>
      </c>
      <c r="K9" s="32" t="s">
        <v>0</v>
      </c>
      <c r="L9" s="32"/>
      <c r="M9" s="32" t="s">
        <v>0</v>
      </c>
      <c r="N9" s="32" t="s">
        <v>0</v>
      </c>
      <c r="Q9" s="32"/>
    </row>
    <row r="10" spans="1:17" s="12" customFormat="1" ht="14.25">
      <c r="A10" s="107" t="s">
        <v>113</v>
      </c>
      <c r="B10" s="76"/>
      <c r="C10" s="76"/>
      <c r="D10" s="26">
        <v>241393</v>
      </c>
      <c r="E10" s="26">
        <v>6952</v>
      </c>
      <c r="F10" s="26">
        <v>11263</v>
      </c>
      <c r="G10" s="26">
        <v>21736</v>
      </c>
      <c r="H10" s="74">
        <v>0</v>
      </c>
      <c r="I10" s="26">
        <v>-3288</v>
      </c>
      <c r="J10" s="26">
        <v>913819</v>
      </c>
      <c r="K10" s="26">
        <v>1538</v>
      </c>
      <c r="L10" s="64">
        <f>SUM(D10:K10)</f>
        <v>1193413</v>
      </c>
      <c r="M10" s="64">
        <v>121910</v>
      </c>
      <c r="N10" s="74">
        <f>SUM(L10:M10)</f>
        <v>1315323</v>
      </c>
      <c r="O10" s="66"/>
      <c r="Q10" s="57"/>
    </row>
    <row r="11" spans="1:17" s="12" customFormat="1" ht="6" customHeight="1">
      <c r="A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74"/>
      <c r="Q11" s="57"/>
    </row>
    <row r="12" spans="1:17" s="12" customFormat="1" ht="14.25">
      <c r="A12" s="26" t="s">
        <v>114</v>
      </c>
      <c r="D12" s="26"/>
      <c r="E12" s="26"/>
      <c r="F12" s="26"/>
      <c r="G12" s="26"/>
      <c r="H12" s="26">
        <f>324747+102404-427151+423613+3679</f>
        <v>427292</v>
      </c>
      <c r="I12" s="26"/>
      <c r="J12" s="26">
        <f>6937-1734-5203+3566-892-2405+636-636</f>
        <v>269</v>
      </c>
      <c r="K12" s="26"/>
      <c r="L12" s="26">
        <f>SUM(D12:K12)</f>
        <v>427561</v>
      </c>
      <c r="M12" s="26"/>
      <c r="N12" s="74">
        <f>SUM(L12:M12)</f>
        <v>427561</v>
      </c>
      <c r="Q12" s="57"/>
    </row>
    <row r="13" spans="1:17" s="12" customFormat="1" ht="8.25" customHeight="1">
      <c r="A13" s="26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Q13" s="57"/>
    </row>
    <row r="14" spans="1:17" s="12" customFormat="1" ht="14.25">
      <c r="A14" s="77" t="s">
        <v>118</v>
      </c>
      <c r="B14" s="76"/>
      <c r="C14" s="76"/>
      <c r="D14" s="26">
        <f aca="true" t="shared" si="0" ref="D14:K14">SUM(D10:D13)</f>
        <v>241393</v>
      </c>
      <c r="E14" s="26">
        <f t="shared" si="0"/>
        <v>6952</v>
      </c>
      <c r="F14" s="26">
        <f t="shared" si="0"/>
        <v>11263</v>
      </c>
      <c r="G14" s="26">
        <f t="shared" si="0"/>
        <v>21736</v>
      </c>
      <c r="H14" s="26">
        <f t="shared" si="0"/>
        <v>427292</v>
      </c>
      <c r="I14" s="26">
        <f t="shared" si="0"/>
        <v>-3288</v>
      </c>
      <c r="J14" s="26">
        <f t="shared" si="0"/>
        <v>914088</v>
      </c>
      <c r="K14" s="26">
        <f t="shared" si="0"/>
        <v>1538</v>
      </c>
      <c r="L14" s="26">
        <f>SUM(D14:K14)</f>
        <v>1620974</v>
      </c>
      <c r="M14" s="26">
        <f>SUM(M10:M13)</f>
        <v>121910</v>
      </c>
      <c r="N14" s="74">
        <f>SUM(L14:M14)</f>
        <v>1742884</v>
      </c>
      <c r="O14" s="87"/>
      <c r="Q14" s="57"/>
    </row>
    <row r="15" spans="1:17" s="12" customFormat="1" ht="14.25">
      <c r="A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74"/>
      <c r="Q15" s="57"/>
    </row>
    <row r="16" spans="1:17" s="12" customFormat="1" ht="11.25" customHeight="1">
      <c r="A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74"/>
      <c r="Q16" s="57"/>
    </row>
    <row r="17" spans="1:17" s="12" customFormat="1" ht="14.25">
      <c r="A17" s="111" t="s">
        <v>119</v>
      </c>
      <c r="D17" s="112">
        <f>SUM(D16:D16)</f>
        <v>0</v>
      </c>
      <c r="E17" s="112">
        <f>SUM(E16:E16)</f>
        <v>0</v>
      </c>
      <c r="F17" s="112">
        <f>SUM(F16:F16)</f>
        <v>0</v>
      </c>
      <c r="G17" s="109">
        <f>-33154-71</f>
        <v>-33225</v>
      </c>
      <c r="H17" s="109">
        <v>-73651</v>
      </c>
      <c r="I17" s="121">
        <v>0</v>
      </c>
      <c r="J17" s="109">
        <f>332223-636+86</f>
        <v>331673</v>
      </c>
      <c r="K17" s="112">
        <f>SUM(K16:K16)</f>
        <v>0</v>
      </c>
      <c r="L17" s="109">
        <f>SUM(D17:K17)</f>
        <v>224797</v>
      </c>
      <c r="M17" s="109">
        <f>2010-1972</f>
        <v>38</v>
      </c>
      <c r="N17" s="109">
        <f>SUM(L17:M17)</f>
        <v>224835</v>
      </c>
      <c r="O17" s="40"/>
      <c r="Q17" s="92"/>
    </row>
    <row r="18" spans="1:17" s="12" customFormat="1" ht="9.75" customHeight="1">
      <c r="A18" s="26"/>
      <c r="D18" s="33"/>
      <c r="E18" s="33"/>
      <c r="F18" s="33"/>
      <c r="G18" s="33"/>
      <c r="H18" s="33"/>
      <c r="I18" s="33"/>
      <c r="J18" s="26"/>
      <c r="K18" s="33"/>
      <c r="L18" s="64"/>
      <c r="M18" s="33"/>
      <c r="N18" s="74"/>
      <c r="O18" s="40"/>
      <c r="Q18" s="93"/>
    </row>
    <row r="19" spans="1:17" s="12" customFormat="1" ht="15.75" customHeight="1">
      <c r="A19" s="26" t="s">
        <v>152</v>
      </c>
      <c r="D19" s="33"/>
      <c r="E19" s="33"/>
      <c r="F19" s="33"/>
      <c r="G19" s="33"/>
      <c r="H19" s="33"/>
      <c r="I19" s="33"/>
      <c r="J19" s="26"/>
      <c r="K19" s="33"/>
      <c r="L19" s="64"/>
      <c r="M19" s="33"/>
      <c r="N19" s="74"/>
      <c r="O19" s="40"/>
      <c r="Q19" s="93"/>
    </row>
    <row r="20" spans="1:17" s="12" customFormat="1" ht="15.75" customHeight="1">
      <c r="A20" s="26" t="s">
        <v>153</v>
      </c>
      <c r="D20" s="33"/>
      <c r="E20" s="33"/>
      <c r="F20" s="33"/>
      <c r="G20" s="33"/>
      <c r="H20" s="33"/>
      <c r="I20" s="33"/>
      <c r="J20" s="26"/>
      <c r="K20" s="33"/>
      <c r="L20" s="64"/>
      <c r="M20" s="124">
        <v>465</v>
      </c>
      <c r="N20" s="74">
        <f>SUM(L20:M20)</f>
        <v>465</v>
      </c>
      <c r="O20" s="40"/>
      <c r="Q20" s="93"/>
    </row>
    <row r="21" spans="1:17" s="12" customFormat="1" ht="9.75" customHeight="1">
      <c r="A21" s="26"/>
      <c r="D21" s="33"/>
      <c r="E21" s="33"/>
      <c r="F21" s="33"/>
      <c r="G21" s="33"/>
      <c r="H21" s="33"/>
      <c r="I21" s="33"/>
      <c r="J21" s="26"/>
      <c r="K21" s="33"/>
      <c r="L21" s="64"/>
      <c r="M21" s="33"/>
      <c r="N21" s="74"/>
      <c r="O21" s="40"/>
      <c r="Q21" s="93"/>
    </row>
    <row r="22" spans="1:17" s="12" customFormat="1" ht="13.5" customHeight="1">
      <c r="A22" s="26" t="s">
        <v>165</v>
      </c>
      <c r="D22" s="33"/>
      <c r="E22" s="33"/>
      <c r="F22" s="33"/>
      <c r="G22" s="33"/>
      <c r="H22" s="33"/>
      <c r="I22" s="33"/>
      <c r="J22" s="26"/>
      <c r="K22" s="33"/>
      <c r="L22" s="64"/>
      <c r="M22" s="124">
        <v>16500</v>
      </c>
      <c r="N22" s="74">
        <f>SUM(L22:M22)</f>
        <v>16500</v>
      </c>
      <c r="O22" s="40"/>
      <c r="Q22" s="93"/>
    </row>
    <row r="23" spans="1:17" s="12" customFormat="1" ht="9.75" customHeight="1">
      <c r="A23" s="26"/>
      <c r="D23" s="33"/>
      <c r="E23" s="33"/>
      <c r="F23" s="33"/>
      <c r="G23" s="33"/>
      <c r="H23" s="33"/>
      <c r="I23" s="33"/>
      <c r="J23" s="26"/>
      <c r="K23" s="33"/>
      <c r="L23" s="64"/>
      <c r="M23" s="33"/>
      <c r="N23" s="74"/>
      <c r="O23" s="40"/>
      <c r="Q23" s="93"/>
    </row>
    <row r="24" spans="1:17" s="12" customFormat="1" ht="14.25">
      <c r="A24" s="26" t="s">
        <v>64</v>
      </c>
      <c r="D24" s="33"/>
      <c r="E24" s="33"/>
      <c r="F24" s="33"/>
      <c r="G24" s="33"/>
      <c r="H24" s="33"/>
      <c r="I24" s="39">
        <v>-52</v>
      </c>
      <c r="J24" s="26"/>
      <c r="K24" s="39"/>
      <c r="L24" s="64">
        <f>SUM(D24:K24)</f>
        <v>-52</v>
      </c>
      <c r="M24" s="39"/>
      <c r="N24" s="74">
        <f>SUM(L24:M24)</f>
        <v>-52</v>
      </c>
      <c r="Q24" s="93"/>
    </row>
    <row r="25" spans="1:17" s="12" customFormat="1" ht="9.75" customHeight="1">
      <c r="A25" s="26"/>
      <c r="D25" s="33"/>
      <c r="E25" s="33"/>
      <c r="F25" s="33"/>
      <c r="G25" s="33"/>
      <c r="H25" s="33"/>
      <c r="I25" s="39"/>
      <c r="J25" s="26"/>
      <c r="K25" s="39"/>
      <c r="L25" s="64"/>
      <c r="M25" s="39"/>
      <c r="N25" s="74"/>
      <c r="Q25" s="93"/>
    </row>
    <row r="26" spans="1:17" s="12" customFormat="1" ht="14.25">
      <c r="A26" s="26" t="s">
        <v>56</v>
      </c>
      <c r="D26" s="26"/>
      <c r="E26" s="26"/>
      <c r="F26" s="26"/>
      <c r="G26" s="26"/>
      <c r="H26" s="26"/>
      <c r="I26" s="33"/>
      <c r="J26" s="39">
        <f>-14366+1-7182-1</f>
        <v>-21548</v>
      </c>
      <c r="K26" s="33"/>
      <c r="L26" s="64">
        <f>SUM(D26:K26)</f>
        <v>-21548</v>
      </c>
      <c r="M26" s="33"/>
      <c r="N26" s="74">
        <f>SUM(L26:M26)</f>
        <v>-21548</v>
      </c>
      <c r="O26" s="87"/>
      <c r="Q26" s="57"/>
    </row>
    <row r="27" spans="1:17" s="12" customFormat="1" ht="10.5" customHeight="1">
      <c r="A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73"/>
      <c r="Q27" s="57"/>
    </row>
    <row r="28" spans="1:17" s="12" customFormat="1" ht="15" thickBot="1">
      <c r="A28" s="77" t="s">
        <v>169</v>
      </c>
      <c r="B28" s="76"/>
      <c r="C28" s="76"/>
      <c r="D28" s="35">
        <f aca="true" t="shared" si="1" ref="D28:N28">SUM(D14:D27)</f>
        <v>241393</v>
      </c>
      <c r="E28" s="35">
        <f t="shared" si="1"/>
        <v>6952</v>
      </c>
      <c r="F28" s="35">
        <f t="shared" si="1"/>
        <v>11263</v>
      </c>
      <c r="G28" s="35">
        <f t="shared" si="1"/>
        <v>-11489</v>
      </c>
      <c r="H28" s="35">
        <f t="shared" si="1"/>
        <v>353641</v>
      </c>
      <c r="I28" s="35">
        <f t="shared" si="1"/>
        <v>-3340</v>
      </c>
      <c r="J28" s="35">
        <f t="shared" si="1"/>
        <v>1224213</v>
      </c>
      <c r="K28" s="35">
        <f t="shared" si="1"/>
        <v>1538</v>
      </c>
      <c r="L28" s="35">
        <f t="shared" si="1"/>
        <v>1824171</v>
      </c>
      <c r="M28" s="35">
        <f t="shared" si="1"/>
        <v>138913</v>
      </c>
      <c r="N28" s="35">
        <f t="shared" si="1"/>
        <v>1963084</v>
      </c>
      <c r="O28" s="66"/>
      <c r="Q28" s="57"/>
    </row>
    <row r="29" spans="1:17" s="12" customFormat="1" ht="15" thickTop="1">
      <c r="A29" s="26"/>
      <c r="D29" s="57"/>
      <c r="E29" s="57"/>
      <c r="F29" s="57"/>
      <c r="G29" s="57"/>
      <c r="H29" s="57"/>
      <c r="I29" s="57"/>
      <c r="J29" s="57"/>
      <c r="K29" s="58"/>
      <c r="L29" s="58"/>
      <c r="M29" s="58"/>
      <c r="N29" s="57"/>
      <c r="Q29" s="94"/>
    </row>
    <row r="30" spans="1:17" s="12" customFormat="1" ht="14.25">
      <c r="A30" s="2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Q30" s="94"/>
    </row>
    <row r="31" spans="1:14" s="12" customFormat="1" ht="14.25">
      <c r="A31" s="26"/>
      <c r="D31" s="57"/>
      <c r="E31" s="57"/>
      <c r="F31" s="57"/>
      <c r="G31" s="57"/>
      <c r="H31" s="57"/>
      <c r="I31" s="57"/>
      <c r="J31" s="57"/>
      <c r="K31" s="58"/>
      <c r="L31" s="58"/>
      <c r="M31" s="58"/>
      <c r="N31" s="57"/>
    </row>
    <row r="32" spans="1:13" s="12" customFormat="1" ht="14.25">
      <c r="A32" s="81"/>
      <c r="D32" s="57"/>
      <c r="E32" s="57"/>
      <c r="F32" s="57"/>
      <c r="G32" s="57"/>
      <c r="H32" s="57"/>
      <c r="I32" s="57"/>
      <c r="J32" s="57"/>
      <c r="K32" s="58"/>
      <c r="L32" s="58"/>
      <c r="M32" s="58"/>
    </row>
    <row r="33" spans="1:13" s="12" customFormat="1" ht="14.25">
      <c r="A33" s="81"/>
      <c r="D33" s="57"/>
      <c r="E33" s="57"/>
      <c r="F33" s="57"/>
      <c r="G33" s="57"/>
      <c r="H33" s="57"/>
      <c r="I33" s="57"/>
      <c r="J33" s="57"/>
      <c r="K33" s="58"/>
      <c r="L33" s="58"/>
      <c r="M33" s="58"/>
    </row>
    <row r="34" spans="1:13" s="12" customFormat="1" ht="14.25">
      <c r="A34" s="81"/>
      <c r="D34" s="57"/>
      <c r="E34" s="57"/>
      <c r="F34" s="57"/>
      <c r="G34" s="57"/>
      <c r="H34" s="57"/>
      <c r="I34" s="57"/>
      <c r="J34" s="57"/>
      <c r="K34" s="58"/>
      <c r="L34" s="58"/>
      <c r="M34" s="58"/>
    </row>
    <row r="35" spans="1:13" s="12" customFormat="1" ht="14.25">
      <c r="A35" s="81"/>
      <c r="D35" s="57"/>
      <c r="E35" s="57"/>
      <c r="F35" s="57"/>
      <c r="G35" s="57"/>
      <c r="H35" s="57"/>
      <c r="I35" s="57"/>
      <c r="J35" s="57"/>
      <c r="K35" s="58"/>
      <c r="L35" s="58"/>
      <c r="M35" s="58"/>
    </row>
    <row r="36" spans="1:13" s="12" customFormat="1" ht="14.25">
      <c r="A36" s="81"/>
      <c r="D36" s="57"/>
      <c r="E36" s="57"/>
      <c r="F36" s="57"/>
      <c r="G36" s="57"/>
      <c r="H36" s="57"/>
      <c r="I36" s="57"/>
      <c r="J36" s="57"/>
      <c r="K36" s="58"/>
      <c r="L36" s="58"/>
      <c r="M36" s="58"/>
    </row>
    <row r="37" spans="1:13" s="12" customFormat="1" ht="14.25">
      <c r="A37" s="81"/>
      <c r="D37" s="57"/>
      <c r="E37" s="57"/>
      <c r="F37" s="57"/>
      <c r="G37" s="57"/>
      <c r="H37" s="57"/>
      <c r="I37" s="57"/>
      <c r="J37" s="57"/>
      <c r="K37" s="58"/>
      <c r="L37" s="58"/>
      <c r="M37" s="58"/>
    </row>
    <row r="38" spans="1:15" s="12" customFormat="1" ht="15">
      <c r="A38" s="159" t="s">
        <v>69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</row>
    <row r="39" spans="1:15" s="12" customFormat="1" ht="15">
      <c r="A39" s="160" t="s">
        <v>136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4" s="12" customFormat="1" ht="1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1:13" s="12" customFormat="1" ht="14.25">
      <c r="A41" s="81"/>
      <c r="D41" s="57"/>
      <c r="E41" s="57"/>
      <c r="F41" s="57"/>
      <c r="G41" s="57"/>
      <c r="H41" s="57"/>
      <c r="I41" s="57"/>
      <c r="J41" s="57"/>
      <c r="K41" s="58"/>
      <c r="L41" s="58"/>
      <c r="M41" s="58"/>
    </row>
    <row r="42" spans="1:13" s="12" customFormat="1" ht="14.25">
      <c r="A42" s="81"/>
      <c r="D42" s="57"/>
      <c r="E42" s="57"/>
      <c r="F42" s="57"/>
      <c r="G42" s="57"/>
      <c r="H42" s="57"/>
      <c r="I42" s="57"/>
      <c r="J42" s="57"/>
      <c r="K42" s="58"/>
      <c r="L42" s="58"/>
      <c r="M42" s="58"/>
    </row>
    <row r="43" spans="1:13" s="12" customFormat="1" ht="14.25">
      <c r="A43" s="81"/>
      <c r="D43" s="57"/>
      <c r="E43" s="57"/>
      <c r="F43" s="57"/>
      <c r="G43" s="57"/>
      <c r="H43" s="57"/>
      <c r="I43" s="57"/>
      <c r="J43" s="57"/>
      <c r="K43" s="58"/>
      <c r="L43" s="58"/>
      <c r="M43" s="58"/>
    </row>
    <row r="44" spans="1:13" s="12" customFormat="1" ht="14.25">
      <c r="A44" s="81"/>
      <c r="D44" s="57"/>
      <c r="E44" s="57"/>
      <c r="F44" s="57"/>
      <c r="G44" s="57"/>
      <c r="H44" s="57"/>
      <c r="I44" s="57"/>
      <c r="J44" s="57"/>
      <c r="K44" s="58"/>
      <c r="L44" s="58"/>
      <c r="M44" s="58"/>
    </row>
    <row r="45" spans="1:13" s="12" customFormat="1" ht="14.25">
      <c r="A45" s="81"/>
      <c r="D45" s="57"/>
      <c r="E45" s="57"/>
      <c r="F45" s="57"/>
      <c r="G45" s="57"/>
      <c r="H45" s="57"/>
      <c r="I45" s="57"/>
      <c r="J45" s="57"/>
      <c r="K45" s="58"/>
      <c r="L45" s="58"/>
      <c r="M45" s="58"/>
    </row>
    <row r="46" spans="1:13" s="12" customFormat="1" ht="14.25">
      <c r="A46" s="81"/>
      <c r="D46" s="57"/>
      <c r="E46" s="57"/>
      <c r="F46" s="57"/>
      <c r="G46" s="57"/>
      <c r="H46" s="57"/>
      <c r="I46" s="57"/>
      <c r="J46" s="57"/>
      <c r="K46" s="58"/>
      <c r="L46" s="58"/>
      <c r="M46" s="58"/>
    </row>
    <row r="47" spans="1:13" s="12" customFormat="1" ht="10.5" customHeight="1">
      <c r="A47" s="81"/>
      <c r="D47" s="57"/>
      <c r="E47" s="57"/>
      <c r="F47" s="57"/>
      <c r="G47" s="57"/>
      <c r="H47" s="57"/>
      <c r="I47" s="57"/>
      <c r="J47" s="57"/>
      <c r="K47" s="58"/>
      <c r="L47" s="58"/>
      <c r="M47" s="58"/>
    </row>
    <row r="48" spans="1:14" s="12" customFormat="1" ht="15.75">
      <c r="A48" s="11" t="s">
        <v>71</v>
      </c>
      <c r="B48" s="8"/>
      <c r="C48" s="9"/>
      <c r="D48" s="10"/>
      <c r="E48" s="10"/>
      <c r="F48" s="10"/>
      <c r="G48" s="57"/>
      <c r="H48" s="57"/>
      <c r="I48" s="57"/>
      <c r="J48" s="57"/>
      <c r="K48" s="58"/>
      <c r="L48" s="58"/>
      <c r="M48" s="58"/>
      <c r="N48" s="59"/>
    </row>
    <row r="49" spans="1:13" s="12" customFormat="1" ht="15.75">
      <c r="A49" s="11" t="str">
        <f>A2</f>
        <v>Interim Financial Report For The Fourth Quarter</v>
      </c>
      <c r="B49" s="8"/>
      <c r="C49" s="9"/>
      <c r="D49" s="10"/>
      <c r="E49" s="10"/>
      <c r="F49" s="10"/>
      <c r="G49" s="57"/>
      <c r="H49" s="57"/>
      <c r="I49" s="57"/>
      <c r="J49" s="57"/>
      <c r="K49" s="58"/>
      <c r="L49" s="58"/>
      <c r="M49" s="58"/>
    </row>
    <row r="50" spans="1:13" s="12" customFormat="1" ht="15">
      <c r="A50" s="24" t="str">
        <f>A3</f>
        <v>Condensed Consolidated Statement of Changes in Equity</v>
      </c>
      <c r="B50" s="22"/>
      <c r="C50" s="22"/>
      <c r="D50" s="22"/>
      <c r="E50" s="22"/>
      <c r="F50" s="22"/>
      <c r="G50" s="57"/>
      <c r="H50" s="57"/>
      <c r="I50" s="57"/>
      <c r="J50" s="57"/>
      <c r="K50" s="58"/>
      <c r="L50" s="58"/>
      <c r="M50" s="58"/>
    </row>
    <row r="51" spans="1:13" s="12" customFormat="1" ht="15">
      <c r="A51" s="24" t="s">
        <v>162</v>
      </c>
      <c r="B51" s="25"/>
      <c r="C51" s="25"/>
      <c r="D51" s="25"/>
      <c r="E51" s="25"/>
      <c r="F51" s="25"/>
      <c r="G51" s="57"/>
      <c r="H51" s="57"/>
      <c r="I51" s="57"/>
      <c r="J51" s="57"/>
      <c r="K51" s="58"/>
      <c r="L51" s="58"/>
      <c r="M51" s="58"/>
    </row>
    <row r="52" spans="1:13" s="12" customFormat="1" ht="14.25">
      <c r="A52" s="81"/>
      <c r="D52" s="57"/>
      <c r="E52" s="57"/>
      <c r="F52" s="57"/>
      <c r="G52" s="57"/>
      <c r="H52" s="57"/>
      <c r="I52" s="57"/>
      <c r="J52" s="57"/>
      <c r="K52" s="58"/>
      <c r="L52" s="58"/>
      <c r="M52" s="58"/>
    </row>
    <row r="53" spans="1:12" s="12" customFormat="1" ht="14.25">
      <c r="A53" s="81"/>
      <c r="D53" s="57"/>
      <c r="E53" s="57"/>
      <c r="F53" s="57"/>
      <c r="H53" s="57"/>
      <c r="I53" s="57"/>
      <c r="J53" s="58"/>
      <c r="K53" s="58"/>
      <c r="L53" s="58"/>
    </row>
    <row r="54" spans="1:12" s="12" customFormat="1" ht="15">
      <c r="A54" s="101"/>
      <c r="D54" s="108" t="s">
        <v>157</v>
      </c>
      <c r="E54" s="25"/>
      <c r="F54" s="25"/>
      <c r="G54" s="22"/>
      <c r="H54" s="22"/>
      <c r="I54" s="99"/>
      <c r="L54" s="58"/>
    </row>
    <row r="55" spans="1:13" s="12" customFormat="1" ht="14.25">
      <c r="A55" s="90"/>
      <c r="D55" s="57"/>
      <c r="E55" s="26" t="s">
        <v>149</v>
      </c>
      <c r="F55" s="27"/>
      <c r="G55" s="26"/>
      <c r="H55" s="26"/>
      <c r="I55" s="26" t="s">
        <v>107</v>
      </c>
      <c r="J55" s="26"/>
      <c r="K55" s="58"/>
      <c r="L55" s="58"/>
      <c r="M55" s="59"/>
    </row>
    <row r="56" spans="4:13" s="12" customFormat="1" ht="14.25">
      <c r="D56" s="27" t="s">
        <v>31</v>
      </c>
      <c r="E56" s="27" t="s">
        <v>31</v>
      </c>
      <c r="F56" s="27" t="s">
        <v>53</v>
      </c>
      <c r="G56" s="27" t="s">
        <v>54</v>
      </c>
      <c r="H56" s="28" t="s">
        <v>33</v>
      </c>
      <c r="I56" s="28" t="s">
        <v>32</v>
      </c>
      <c r="J56" s="27" t="s">
        <v>55</v>
      </c>
      <c r="K56" s="28"/>
      <c r="L56" s="12" t="s">
        <v>134</v>
      </c>
      <c r="M56" s="26"/>
    </row>
    <row r="57" spans="1:13" s="12" customFormat="1" ht="15">
      <c r="A57" s="101"/>
      <c r="D57" s="30" t="s">
        <v>34</v>
      </c>
      <c r="E57" s="30" t="s">
        <v>35</v>
      </c>
      <c r="F57" s="30" t="s">
        <v>36</v>
      </c>
      <c r="G57" s="30" t="s">
        <v>36</v>
      </c>
      <c r="H57" s="30" t="s">
        <v>38</v>
      </c>
      <c r="I57" s="30" t="s">
        <v>37</v>
      </c>
      <c r="J57" s="30" t="s">
        <v>36</v>
      </c>
      <c r="K57" s="89" t="s">
        <v>39</v>
      </c>
      <c r="L57" s="30" t="s">
        <v>135</v>
      </c>
      <c r="M57" s="89" t="s">
        <v>39</v>
      </c>
    </row>
    <row r="58" spans="1:13" s="12" customFormat="1" ht="15">
      <c r="A58" s="79"/>
      <c r="D58" s="32" t="s">
        <v>0</v>
      </c>
      <c r="E58" s="32" t="s">
        <v>0</v>
      </c>
      <c r="F58" s="32" t="s">
        <v>0</v>
      </c>
      <c r="G58" s="32" t="s">
        <v>0</v>
      </c>
      <c r="H58" s="32" t="s">
        <v>0</v>
      </c>
      <c r="I58" s="32" t="s">
        <v>0</v>
      </c>
      <c r="J58" s="32" t="s">
        <v>0</v>
      </c>
      <c r="K58" s="32"/>
      <c r="L58" s="32" t="s">
        <v>0</v>
      </c>
      <c r="M58" s="32" t="s">
        <v>0</v>
      </c>
    </row>
    <row r="59" spans="1:13" s="12" customFormat="1" ht="14.25">
      <c r="A59" s="77" t="s">
        <v>111</v>
      </c>
      <c r="B59" s="76"/>
      <c r="C59" s="76"/>
      <c r="D59" s="26">
        <v>241393</v>
      </c>
      <c r="E59" s="26">
        <v>6952</v>
      </c>
      <c r="F59" s="26">
        <v>11263</v>
      </c>
      <c r="G59" s="26">
        <v>25396</v>
      </c>
      <c r="H59" s="26">
        <v>-3214</v>
      </c>
      <c r="I59" s="26">
        <v>833786</v>
      </c>
      <c r="J59" s="26">
        <v>2088</v>
      </c>
      <c r="K59" s="64">
        <f>SUM(D59:J59)</f>
        <v>1117664</v>
      </c>
      <c r="L59" s="26">
        <v>117465</v>
      </c>
      <c r="M59" s="26">
        <f>SUM(K59:L59)</f>
        <v>1235129</v>
      </c>
    </row>
    <row r="60" spans="1:13" s="12" customFormat="1" ht="14.25">
      <c r="A60" s="75"/>
      <c r="B60" s="78"/>
      <c r="C60" s="78"/>
      <c r="D60" s="26"/>
      <c r="E60" s="26"/>
      <c r="F60" s="26"/>
      <c r="G60" s="26"/>
      <c r="H60" s="26"/>
      <c r="I60" s="26"/>
      <c r="J60" s="64"/>
      <c r="K60" s="64"/>
      <c r="L60" s="64"/>
      <c r="M60" s="73"/>
    </row>
    <row r="61" spans="1:13" s="12" customFormat="1" ht="14.25">
      <c r="A61" s="26" t="s">
        <v>112</v>
      </c>
      <c r="D61" s="57"/>
      <c r="E61" s="57"/>
      <c r="F61" s="57"/>
      <c r="G61" s="57">
        <v>-3237</v>
      </c>
      <c r="H61" s="57"/>
      <c r="I61" s="57">
        <v>100610</v>
      </c>
      <c r="J61" s="58">
        <f>-550+550</f>
        <v>0</v>
      </c>
      <c r="K61" s="64">
        <f>SUM(D61:J61)</f>
        <v>97373</v>
      </c>
      <c r="L61" s="58">
        <f>5805-1655</f>
        <v>4150</v>
      </c>
      <c r="M61" s="73">
        <f>SUM(K61:L61)</f>
        <v>101523</v>
      </c>
    </row>
    <row r="62" spans="1:13" s="12" customFormat="1" ht="14.25">
      <c r="A62" s="26"/>
      <c r="D62" s="57"/>
      <c r="E62" s="57"/>
      <c r="F62" s="57"/>
      <c r="G62" s="57"/>
      <c r="H62" s="57"/>
      <c r="I62" s="57"/>
      <c r="J62" s="58"/>
      <c r="K62" s="64"/>
      <c r="L62" s="58"/>
      <c r="M62" s="73"/>
    </row>
    <row r="63" spans="1:13" s="12" customFormat="1" ht="14.25">
      <c r="A63" s="26" t="s">
        <v>152</v>
      </c>
      <c r="D63" s="57"/>
      <c r="E63" s="57"/>
      <c r="F63" s="57"/>
      <c r="G63" s="57"/>
      <c r="H63" s="57"/>
      <c r="I63" s="57"/>
      <c r="J63" s="58"/>
      <c r="K63" s="64"/>
      <c r="L63" s="58"/>
      <c r="M63" s="73"/>
    </row>
    <row r="64" spans="1:13" s="12" customFormat="1" ht="14.25">
      <c r="A64" s="26" t="s">
        <v>153</v>
      </c>
      <c r="D64" s="57"/>
      <c r="E64" s="57"/>
      <c r="F64" s="57"/>
      <c r="G64" s="57"/>
      <c r="H64" s="57"/>
      <c r="I64" s="57"/>
      <c r="J64" s="58"/>
      <c r="K64" s="64"/>
      <c r="L64" s="58">
        <v>295</v>
      </c>
      <c r="M64" s="64">
        <f>SUM(K64:L64)</f>
        <v>295</v>
      </c>
    </row>
    <row r="65" spans="1:13" s="12" customFormat="1" ht="8.25" customHeight="1">
      <c r="A65" s="26"/>
      <c r="D65" s="57"/>
      <c r="E65" s="57"/>
      <c r="F65" s="57"/>
      <c r="G65" s="57"/>
      <c r="H65" s="57"/>
      <c r="I65" s="57"/>
      <c r="J65" s="58"/>
      <c r="K65" s="64"/>
      <c r="L65" s="58"/>
      <c r="M65" s="73"/>
    </row>
    <row r="66" spans="1:13" s="12" customFormat="1" ht="14.25">
      <c r="A66" s="26" t="s">
        <v>150</v>
      </c>
      <c r="D66" s="57"/>
      <c r="E66" s="57"/>
      <c r="F66" s="57"/>
      <c r="G66" s="57">
        <f>-421+421-421+421-423</f>
        <v>-423</v>
      </c>
      <c r="H66" s="57"/>
      <c r="I66" s="57">
        <f>971-971+971-971+973</f>
        <v>973</v>
      </c>
      <c r="J66" s="58">
        <f>-550+550-550</f>
        <v>-550</v>
      </c>
      <c r="K66" s="64">
        <f>SUM(D66:J66)</f>
        <v>0</v>
      </c>
      <c r="L66" s="58"/>
      <c r="M66" s="64">
        <f>SUM(K66:L66)</f>
        <v>0</v>
      </c>
    </row>
    <row r="67" spans="1:13" s="12" customFormat="1" ht="14.25">
      <c r="A67" s="26" t="s">
        <v>151</v>
      </c>
      <c r="D67" s="57"/>
      <c r="E67" s="57"/>
      <c r="F67" s="57"/>
      <c r="G67" s="57"/>
      <c r="H67" s="57"/>
      <c r="I67" s="57"/>
      <c r="J67" s="58"/>
      <c r="K67" s="64"/>
      <c r="L67" s="58"/>
      <c r="M67" s="73"/>
    </row>
    <row r="68" spans="1:13" s="12" customFormat="1" ht="14.25">
      <c r="A68" s="26"/>
      <c r="D68" s="57"/>
      <c r="E68" s="57"/>
      <c r="F68" s="57"/>
      <c r="G68" s="57"/>
      <c r="H68" s="57"/>
      <c r="I68" s="57"/>
      <c r="J68" s="58"/>
      <c r="K68" s="64"/>
      <c r="L68" s="58"/>
      <c r="M68" s="73"/>
    </row>
    <row r="69" spans="1:13" s="12" customFormat="1" ht="14.25">
      <c r="A69" s="26" t="s">
        <v>64</v>
      </c>
      <c r="D69" s="57"/>
      <c r="E69" s="57"/>
      <c r="F69" s="57"/>
      <c r="G69" s="57"/>
      <c r="H69" s="58">
        <v>-74</v>
      </c>
      <c r="I69" s="57"/>
      <c r="J69" s="58">
        <v>0</v>
      </c>
      <c r="K69" s="64">
        <f>SUM(D69:J69)</f>
        <v>-74</v>
      </c>
      <c r="L69" s="58"/>
      <c r="M69" s="64">
        <f>SUM(K69:L69)</f>
        <v>-74</v>
      </c>
    </row>
    <row r="70" spans="1:13" s="12" customFormat="1" ht="12.75" customHeight="1">
      <c r="A70" s="26"/>
      <c r="D70" s="57"/>
      <c r="E70" s="57"/>
      <c r="F70" s="57"/>
      <c r="G70" s="57"/>
      <c r="H70" s="57"/>
      <c r="I70" s="57"/>
      <c r="J70" s="58"/>
      <c r="K70" s="64"/>
      <c r="L70" s="58"/>
      <c r="M70" s="73"/>
    </row>
    <row r="71" spans="1:13" s="12" customFormat="1" ht="14.25">
      <c r="A71" s="26" t="s">
        <v>56</v>
      </c>
      <c r="D71" s="57"/>
      <c r="E71" s="57"/>
      <c r="F71" s="57"/>
      <c r="G71" s="57"/>
      <c r="H71" s="57"/>
      <c r="I71" s="64">
        <v>-21550</v>
      </c>
      <c r="J71" s="58"/>
      <c r="K71" s="64">
        <f>SUM(D71:J71)</f>
        <v>-21550</v>
      </c>
      <c r="L71" s="58"/>
      <c r="M71" s="64">
        <f>SUM(K71:L71)</f>
        <v>-21550</v>
      </c>
    </row>
    <row r="72" spans="1:12" s="12" customFormat="1" ht="14.25">
      <c r="A72" s="26"/>
      <c r="D72" s="57"/>
      <c r="E72" s="57"/>
      <c r="F72" s="57"/>
      <c r="G72" s="57"/>
      <c r="H72" s="57"/>
      <c r="I72" s="57"/>
      <c r="J72" s="58"/>
      <c r="K72" s="58"/>
      <c r="L72" s="58"/>
    </row>
    <row r="73" spans="1:13" s="12" customFormat="1" ht="15" thickBot="1">
      <c r="A73" s="77" t="s">
        <v>163</v>
      </c>
      <c r="B73" s="76"/>
      <c r="C73" s="76"/>
      <c r="D73" s="35">
        <f>SUM(D59:D72)</f>
        <v>241393</v>
      </c>
      <c r="E73" s="35">
        <f aca="true" t="shared" si="2" ref="E73:K73">SUM(E59:E72)</f>
        <v>6952</v>
      </c>
      <c r="F73" s="35">
        <f t="shared" si="2"/>
        <v>11263</v>
      </c>
      <c r="G73" s="35">
        <f t="shared" si="2"/>
        <v>21736</v>
      </c>
      <c r="H73" s="35">
        <f t="shared" si="2"/>
        <v>-3288</v>
      </c>
      <c r="I73" s="35">
        <f t="shared" si="2"/>
        <v>913819</v>
      </c>
      <c r="J73" s="35">
        <f t="shared" si="2"/>
        <v>1538</v>
      </c>
      <c r="K73" s="35">
        <f t="shared" si="2"/>
        <v>1193413</v>
      </c>
      <c r="L73" s="35">
        <f>SUM(L59:L72)</f>
        <v>121910</v>
      </c>
      <c r="M73" s="35">
        <f>SUM(M59:M72)</f>
        <v>1315323</v>
      </c>
    </row>
    <row r="74" spans="1:13" s="12" customFormat="1" ht="15" thickTop="1">
      <c r="A74" s="75"/>
      <c r="B74" s="78"/>
      <c r="C74" s="78"/>
      <c r="D74" s="105"/>
      <c r="E74" s="105"/>
      <c r="F74" s="105"/>
      <c r="G74" s="105"/>
      <c r="H74" s="105"/>
      <c r="I74" s="105"/>
      <c r="J74" s="106"/>
      <c r="K74" s="106"/>
      <c r="L74" s="106"/>
      <c r="M74" s="105"/>
    </row>
    <row r="75" spans="1:15" s="1" customFormat="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s="1" customFormat="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s="1" customFormat="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s="1" customFormat="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s="1" customFormat="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s="1" customFormat="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s="1" customFormat="1" ht="15">
      <c r="A81" s="159" t="s">
        <v>69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</row>
    <row r="82" spans="1:15" s="1" customFormat="1" ht="15">
      <c r="A82" s="160" t="s">
        <v>137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</row>
    <row r="83" spans="1:15" s="1" customFormat="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s="1" customFormat="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s="1" customFormat="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s="1" customFormat="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s="1" customFormat="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s="1" customFormat="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s="1" customFormat="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s="1" customFormat="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ht="14.25">
      <c r="Q91" s="53"/>
    </row>
    <row r="93" ht="14.25">
      <c r="N93" s="72"/>
    </row>
    <row r="94" ht="14.25">
      <c r="N94" s="72"/>
    </row>
  </sheetData>
  <mergeCells count="5">
    <mergeCell ref="A81:O81"/>
    <mergeCell ref="A82:O82"/>
    <mergeCell ref="A38:O38"/>
    <mergeCell ref="A39:O39"/>
    <mergeCell ref="A40:N40"/>
  </mergeCells>
  <printOptions/>
  <pageMargins left="0" right="0" top="0.9" bottom="0.9" header="0.5" footer="0.5"/>
  <pageSetup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7"/>
  <sheetViews>
    <sheetView tabSelected="1" workbookViewId="0" topLeftCell="A37">
      <selection activeCell="A62" sqref="A62:IV73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1" spans="9:10" ht="14.25">
      <c r="I1" s="97"/>
      <c r="J1" s="4"/>
    </row>
    <row r="2" spans="1:8" ht="15">
      <c r="A2" s="8" t="s">
        <v>71</v>
      </c>
      <c r="B2" s="8"/>
      <c r="C2" s="9"/>
      <c r="D2" s="10"/>
      <c r="E2" s="10"/>
      <c r="F2" s="10"/>
      <c r="H2" s="62"/>
    </row>
    <row r="3" spans="1:6" ht="15">
      <c r="A3" s="8" t="str">
        <f>ConsolEquity!A2</f>
        <v>Interim Financial Report For The Fourth Quarter</v>
      </c>
      <c r="B3" s="8"/>
      <c r="C3" s="9"/>
      <c r="D3" s="10"/>
      <c r="E3" s="10"/>
      <c r="F3" s="10"/>
    </row>
    <row r="4" spans="1:4" ht="15">
      <c r="A4" s="24" t="s">
        <v>140</v>
      </c>
      <c r="B4" s="22"/>
      <c r="C4" s="22"/>
      <c r="D4" s="22"/>
    </row>
    <row r="5" spans="1:4" ht="15">
      <c r="A5" s="24" t="str">
        <f>ConsolEquity!A4</f>
        <v>As at 31 December 2010</v>
      </c>
      <c r="B5" s="22"/>
      <c r="C5" s="22"/>
      <c r="D5" s="22"/>
    </row>
    <row r="6" spans="9:10" ht="14.25">
      <c r="I6" s="102"/>
      <c r="J6" s="100"/>
    </row>
    <row r="7" spans="9:10" ht="14.25">
      <c r="I7" s="21" t="s">
        <v>83</v>
      </c>
      <c r="J7" s="113" t="s">
        <v>83</v>
      </c>
    </row>
    <row r="8" spans="9:10" ht="14.25">
      <c r="I8" s="67" t="s">
        <v>166</v>
      </c>
      <c r="J8" s="67" t="s">
        <v>160</v>
      </c>
    </row>
    <row r="9" spans="9:10" ht="14.25">
      <c r="I9" s="68" t="s">
        <v>0</v>
      </c>
      <c r="J9" s="115" t="s">
        <v>0</v>
      </c>
    </row>
    <row r="10" ht="14.25">
      <c r="A10" s="1" t="s">
        <v>40</v>
      </c>
    </row>
    <row r="12" spans="1:10" ht="14.25">
      <c r="A12" s="1" t="s">
        <v>41</v>
      </c>
      <c r="I12" s="136">
        <f>356955-636+86</f>
        <v>356405</v>
      </c>
      <c r="J12" s="63">
        <v>123467</v>
      </c>
    </row>
    <row r="13" spans="1:10" ht="14.25">
      <c r="A13" s="1" t="s">
        <v>42</v>
      </c>
      <c r="I13" s="136"/>
      <c r="J13" s="136"/>
    </row>
    <row r="14" spans="1:10" ht="14.25">
      <c r="A14" s="1" t="s">
        <v>74</v>
      </c>
      <c r="I14" s="136">
        <f>-249371+249371-249360</f>
        <v>-249360</v>
      </c>
      <c r="J14" s="136">
        <v>-7647</v>
      </c>
    </row>
    <row r="15" spans="1:10" ht="14.25">
      <c r="A15" s="1" t="s">
        <v>75</v>
      </c>
      <c r="I15" s="136">
        <v>-17763</v>
      </c>
      <c r="J15" s="136">
        <v>-11866</v>
      </c>
    </row>
    <row r="16" spans="9:10" ht="15" thickBot="1">
      <c r="I16" s="151"/>
      <c r="J16" s="152"/>
    </row>
    <row r="17" spans="1:10" ht="14.25">
      <c r="A17" s="1" t="s">
        <v>43</v>
      </c>
      <c r="I17" s="136">
        <f>SUM(I12:I16)</f>
        <v>89282</v>
      </c>
      <c r="J17" s="63">
        <f>SUM(J12:J16)</f>
        <v>103954</v>
      </c>
    </row>
    <row r="18" spans="1:10" ht="14.25">
      <c r="A18" s="1" t="s">
        <v>76</v>
      </c>
      <c r="I18" s="136"/>
      <c r="J18" s="63"/>
    </row>
    <row r="19" spans="1:10" ht="14.25">
      <c r="A19" s="1" t="s">
        <v>77</v>
      </c>
      <c r="I19" s="136">
        <f>-7437+7437-7433-86</f>
        <v>-7519</v>
      </c>
      <c r="J19" s="136">
        <v>-16706</v>
      </c>
    </row>
    <row r="20" spans="1:10" ht="14.25">
      <c r="A20" s="1" t="s">
        <v>78</v>
      </c>
      <c r="I20" s="136">
        <f>-15929+15929-15293</f>
        <v>-15293</v>
      </c>
      <c r="J20" s="136">
        <v>8890</v>
      </c>
    </row>
    <row r="21" spans="9:10" ht="15" thickBot="1">
      <c r="I21" s="151"/>
      <c r="J21" s="152"/>
    </row>
    <row r="22" spans="1:10" ht="14.25">
      <c r="A22" s="1" t="s">
        <v>44</v>
      </c>
      <c r="I22" s="136">
        <f>SUM(I17:I21)</f>
        <v>66470</v>
      </c>
      <c r="J22" s="63">
        <f>SUM(J17:J21)</f>
        <v>96138</v>
      </c>
    </row>
    <row r="23" spans="1:10" ht="14.25">
      <c r="A23" s="1" t="s">
        <v>45</v>
      </c>
      <c r="I23" s="136">
        <v>-1195</v>
      </c>
      <c r="J23" s="136">
        <v>-2241</v>
      </c>
    </row>
    <row r="24" spans="1:10" ht="14.25">
      <c r="A24" s="1" t="s">
        <v>46</v>
      </c>
      <c r="I24" s="136">
        <v>-17706</v>
      </c>
      <c r="J24" s="136">
        <v>-34445</v>
      </c>
    </row>
    <row r="25" spans="9:10" ht="14.25">
      <c r="I25" s="136"/>
      <c r="J25" s="63"/>
    </row>
    <row r="26" spans="1:10" ht="15" thickBot="1">
      <c r="A26" s="1" t="s">
        <v>47</v>
      </c>
      <c r="I26" s="149">
        <f>SUM(I22:I25)</f>
        <v>47569</v>
      </c>
      <c r="J26" s="150">
        <f>SUM(J22:J25)</f>
        <v>59452</v>
      </c>
    </row>
    <row r="27" spans="1:10" ht="14.25">
      <c r="A27" s="1" t="s">
        <v>17</v>
      </c>
      <c r="I27" s="136"/>
      <c r="J27" s="63"/>
    </row>
    <row r="28" spans="1:10" ht="14.25">
      <c r="A28" s="1" t="s">
        <v>48</v>
      </c>
      <c r="I28" s="136"/>
      <c r="J28" s="63"/>
    </row>
    <row r="29" spans="1:10" ht="14.25">
      <c r="A29" s="1" t="s">
        <v>79</v>
      </c>
      <c r="I29" s="155">
        <f>342017-342017+342002</f>
        <v>342002</v>
      </c>
      <c r="J29" s="153">
        <v>7033</v>
      </c>
    </row>
    <row r="30" spans="1:10" ht="14.25">
      <c r="A30" s="1" t="s">
        <v>80</v>
      </c>
      <c r="I30" s="63">
        <v>-51341</v>
      </c>
      <c r="J30" s="63">
        <v>26175</v>
      </c>
    </row>
    <row r="31" spans="9:10" ht="14.25">
      <c r="I31" s="147"/>
      <c r="J31" s="147"/>
    </row>
    <row r="32" spans="1:10" ht="15" thickBot="1">
      <c r="A32" s="1" t="s">
        <v>49</v>
      </c>
      <c r="I32" s="150">
        <f>SUM(I29:I31)</f>
        <v>290661</v>
      </c>
      <c r="J32" s="150">
        <f>SUM(J29:J31)</f>
        <v>33208</v>
      </c>
    </row>
    <row r="33" spans="9:10" ht="14.25">
      <c r="I33" s="147"/>
      <c r="J33" s="147"/>
    </row>
    <row r="34" spans="9:10" ht="14.25">
      <c r="I34" s="147"/>
      <c r="J34" s="147"/>
    </row>
    <row r="35" spans="1:10" ht="14.25">
      <c r="A35" s="1" t="s">
        <v>50</v>
      </c>
      <c r="I35" s="63"/>
      <c r="J35" s="63"/>
    </row>
    <row r="36" spans="1:10" ht="14.25">
      <c r="A36" s="1" t="s">
        <v>167</v>
      </c>
      <c r="I36" s="63">
        <v>16500</v>
      </c>
      <c r="J36" s="63">
        <v>0</v>
      </c>
    </row>
    <row r="37" spans="1:10" ht="14.25">
      <c r="A37" s="1" t="s">
        <v>168</v>
      </c>
      <c r="I37" s="63">
        <v>122</v>
      </c>
      <c r="J37" s="63">
        <v>0</v>
      </c>
    </row>
    <row r="38" spans="1:10" ht="14.25">
      <c r="A38" s="1" t="s">
        <v>81</v>
      </c>
      <c r="I38" s="63">
        <v>-21548</v>
      </c>
      <c r="J38" s="63">
        <v>-21550</v>
      </c>
    </row>
    <row r="39" spans="1:10" ht="14.25">
      <c r="A39" s="1" t="s">
        <v>102</v>
      </c>
      <c r="I39" s="63">
        <v>-4355</v>
      </c>
      <c r="J39" s="63">
        <v>-33396</v>
      </c>
    </row>
    <row r="40" spans="1:10" ht="14.25">
      <c r="A40" s="1" t="s">
        <v>161</v>
      </c>
      <c r="I40" s="63">
        <v>-52</v>
      </c>
      <c r="J40" s="63">
        <v>-74</v>
      </c>
    </row>
    <row r="41" spans="9:10" ht="14.25">
      <c r="I41" s="63"/>
      <c r="J41" s="63"/>
    </row>
    <row r="42" spans="1:10" ht="15" thickBot="1">
      <c r="A42" s="1" t="s">
        <v>51</v>
      </c>
      <c r="I42" s="150">
        <f>SUM(I36:I41)</f>
        <v>-9333</v>
      </c>
      <c r="J42" s="150">
        <f>SUM(J36:J41)</f>
        <v>-55020</v>
      </c>
    </row>
    <row r="43" spans="9:10" ht="14.25">
      <c r="I43" s="6"/>
      <c r="J43" s="6"/>
    </row>
    <row r="45" spans="1:10" ht="14.25">
      <c r="A45" s="1" t="s">
        <v>52</v>
      </c>
      <c r="I45" s="63">
        <f>I42+I32+I26</f>
        <v>328897</v>
      </c>
      <c r="J45" s="63">
        <f>J42+J32+J26</f>
        <v>37640</v>
      </c>
    </row>
    <row r="46" spans="1:10" ht="14.25">
      <c r="A46" s="1" t="s">
        <v>66</v>
      </c>
      <c r="I46" s="63">
        <v>4772</v>
      </c>
      <c r="J46" s="63">
        <v>3230</v>
      </c>
    </row>
    <row r="47" spans="1:10" ht="14.25">
      <c r="A47" s="1" t="s">
        <v>67</v>
      </c>
      <c r="I47" s="63">
        <v>332595</v>
      </c>
      <c r="J47" s="63">
        <v>291725</v>
      </c>
    </row>
    <row r="48" spans="9:10" ht="14.25">
      <c r="I48" s="63"/>
      <c r="J48" s="63"/>
    </row>
    <row r="49" spans="1:10" ht="15" thickBot="1">
      <c r="A49" s="1" t="s">
        <v>108</v>
      </c>
      <c r="I49" s="154">
        <f>SUM(I45:I48)</f>
        <v>666264</v>
      </c>
      <c r="J49" s="154">
        <f>SUM(J45:J48)</f>
        <v>332595</v>
      </c>
    </row>
    <row r="50" spans="9:10" ht="15" thickTop="1">
      <c r="I50" s="63"/>
      <c r="J50" s="63"/>
    </row>
    <row r="51" spans="1:10" ht="14.25">
      <c r="A51" s="1" t="s">
        <v>70</v>
      </c>
      <c r="I51" s="147"/>
      <c r="J51" s="147"/>
    </row>
    <row r="52" spans="1:10" ht="14.25">
      <c r="A52" s="1" t="s">
        <v>103</v>
      </c>
      <c r="I52" s="147"/>
      <c r="J52" s="147"/>
    </row>
    <row r="53" spans="1:10" ht="14.25">
      <c r="A53" s="1" t="s">
        <v>104</v>
      </c>
      <c r="I53" s="147">
        <v>680862</v>
      </c>
      <c r="J53" s="147">
        <v>351852</v>
      </c>
    </row>
    <row r="54" spans="1:10" ht="14.25">
      <c r="A54" s="1" t="s">
        <v>105</v>
      </c>
      <c r="I54" s="147">
        <v>-14598</v>
      </c>
      <c r="J54" s="147">
        <v>-19257</v>
      </c>
    </row>
    <row r="55" spans="9:10" ht="15" thickBot="1">
      <c r="I55" s="154">
        <f>SUM(I53:I54)</f>
        <v>666264</v>
      </c>
      <c r="J55" s="154">
        <f>SUM(J53:J54)</f>
        <v>332595</v>
      </c>
    </row>
    <row r="56" spans="9:10" ht="15" thickTop="1">
      <c r="I56" s="2"/>
      <c r="J56" s="2"/>
    </row>
    <row r="57" spans="1:10" ht="15">
      <c r="A57" s="160" t="s">
        <v>147</v>
      </c>
      <c r="B57" s="160"/>
      <c r="C57" s="160"/>
      <c r="D57" s="160"/>
      <c r="E57" s="160"/>
      <c r="F57" s="160"/>
      <c r="G57" s="160"/>
      <c r="H57" s="160"/>
      <c r="I57" s="160"/>
      <c r="J57" s="160"/>
    </row>
    <row r="58" spans="1:10" ht="15">
      <c r="A58" s="160" t="s">
        <v>122</v>
      </c>
      <c r="B58" s="160"/>
      <c r="C58" s="160"/>
      <c r="D58" s="160"/>
      <c r="E58" s="160"/>
      <c r="F58" s="160"/>
      <c r="G58" s="160"/>
      <c r="H58" s="160"/>
      <c r="I58" s="160"/>
      <c r="J58" s="160"/>
    </row>
    <row r="59" spans="1:10" ht="15">
      <c r="A59" s="160"/>
      <c r="B59" s="160"/>
      <c r="C59" s="160"/>
      <c r="D59" s="160"/>
      <c r="E59" s="160"/>
      <c r="F59" s="160"/>
      <c r="G59" s="160"/>
      <c r="H59" s="160"/>
      <c r="I59" s="160"/>
      <c r="J59" s="160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</sheetData>
  <mergeCells count="3">
    <mergeCell ref="A57:J57"/>
    <mergeCell ref="A58:J58"/>
    <mergeCell ref="A59:J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Account Masai</cp:lastModifiedBy>
  <cp:lastPrinted>2011-02-23T07:37:42Z</cp:lastPrinted>
  <dcterms:created xsi:type="dcterms:W3CDTF">2002-11-10T14:09:50Z</dcterms:created>
  <dcterms:modified xsi:type="dcterms:W3CDTF">2011-02-23T08:12:11Z</dcterms:modified>
  <cp:category/>
  <cp:version/>
  <cp:contentType/>
  <cp:contentStatus/>
</cp:coreProperties>
</file>